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<sst xmlns="http://schemas.openxmlformats.org/spreadsheetml/2006/main" count="6008" uniqueCount="1518">
  <si>
    <t>长期末端公示（2026年05月11日）</t>
  </si>
  <si>
    <t>序号</t>
  </si>
  <si>
    <t>登记时间</t>
  </si>
  <si>
    <t>户主姓名</t>
  </si>
  <si>
    <t>性别</t>
  </si>
  <si>
    <t>家庭地址</t>
  </si>
  <si>
    <t>保障类别</t>
  </si>
  <si>
    <t>保障人数</t>
  </si>
  <si>
    <t>户月保障金额</t>
  </si>
  <si>
    <t>王婷婷</t>
  </si>
  <si>
    <t>女</t>
  </si>
  <si>
    <t>烈山区杨庄办前岭社区</t>
  </si>
  <si>
    <t>城保A类</t>
  </si>
  <si>
    <t>刘从贵</t>
  </si>
  <si>
    <t>男</t>
  </si>
  <si>
    <t>烈山区杨庄办铁运社区</t>
  </si>
  <si>
    <t>余蕾</t>
  </si>
  <si>
    <t>烈山区烈山镇洪庄村委会</t>
  </si>
  <si>
    <t>城保B类</t>
  </si>
  <si>
    <t>王左志</t>
  </si>
  <si>
    <t>烈山区烈山镇土楼社区</t>
  </si>
  <si>
    <t>陈小花</t>
  </si>
  <si>
    <t>刘利峰</t>
  </si>
  <si>
    <t>王芹</t>
  </si>
  <si>
    <t>烈山区烈山镇新北社区</t>
  </si>
  <si>
    <t>刘苏皖</t>
  </si>
  <si>
    <t>烈山区百善办百善社区</t>
  </si>
  <si>
    <t>李桂荣</t>
  </si>
  <si>
    <t>朱小防</t>
  </si>
  <si>
    <t>程金峰</t>
  </si>
  <si>
    <t>烈山区杨庄办二郎庙社区</t>
  </si>
  <si>
    <t>杜瑞云</t>
  </si>
  <si>
    <t>张红英</t>
  </si>
  <si>
    <t>张淑英</t>
  </si>
  <si>
    <t>烈山区烈山镇烈山社区</t>
  </si>
  <si>
    <t>李翠兰</t>
  </si>
  <si>
    <t>烈山区宋疃镇和村社区</t>
  </si>
  <si>
    <t>孟李氏</t>
  </si>
  <si>
    <t>李元英</t>
  </si>
  <si>
    <t>王凤华</t>
  </si>
  <si>
    <t>烈山区杨庄办新杨社区</t>
  </si>
  <si>
    <t>王素珍</t>
  </si>
  <si>
    <t>宫步萍</t>
  </si>
  <si>
    <t>刘玉英</t>
  </si>
  <si>
    <t>魏军平</t>
  </si>
  <si>
    <t>烈山区宋疃镇宋疃社区</t>
  </si>
  <si>
    <t>甄凤英</t>
  </si>
  <si>
    <t>司秀英</t>
  </si>
  <si>
    <t>李从兰</t>
  </si>
  <si>
    <t>邵兰英</t>
  </si>
  <si>
    <t>耿言务</t>
  </si>
  <si>
    <t>丁怀申</t>
  </si>
  <si>
    <t>马秀英</t>
  </si>
  <si>
    <t>博永英</t>
  </si>
  <si>
    <t>吴长英</t>
  </si>
  <si>
    <t>烈山区杨庄办杨庄社区</t>
  </si>
  <si>
    <t>杜兰英</t>
  </si>
  <si>
    <t>牛玉兰</t>
  </si>
  <si>
    <t>况敬之</t>
  </si>
  <si>
    <t>烈山区杨庄办黄桥社区</t>
  </si>
  <si>
    <t>曹秀英</t>
  </si>
  <si>
    <t>王敬奎</t>
  </si>
  <si>
    <t>沈凤英</t>
  </si>
  <si>
    <t>安徽省淮北市烈山区杨庄办南湖社区</t>
  </si>
  <si>
    <t>朱正法</t>
  </si>
  <si>
    <t>李秀英</t>
  </si>
  <si>
    <t>任百元</t>
  </si>
  <si>
    <t>李居英</t>
  </si>
  <si>
    <t>王宗林</t>
  </si>
  <si>
    <t>邓淑侠</t>
  </si>
  <si>
    <t>刘淑芹</t>
  </si>
  <si>
    <t>岳从兰</t>
  </si>
  <si>
    <t>张玉侠</t>
  </si>
  <si>
    <t>任启云</t>
  </si>
  <si>
    <t>李良云</t>
  </si>
  <si>
    <t>李玉成</t>
  </si>
  <si>
    <t>张如才</t>
  </si>
  <si>
    <t>杜本荣</t>
  </si>
  <si>
    <t>杜桂英</t>
  </si>
  <si>
    <t>吕学才</t>
  </si>
  <si>
    <t>王民海</t>
  </si>
  <si>
    <t>烈山区烈山镇吴山口社区</t>
  </si>
  <si>
    <t>刘秀英</t>
  </si>
  <si>
    <t>孟现兰</t>
  </si>
  <si>
    <t>张明英</t>
  </si>
  <si>
    <t>孟宪民</t>
  </si>
  <si>
    <t>张后英</t>
  </si>
  <si>
    <t>张书侠</t>
  </si>
  <si>
    <t>郑文英</t>
  </si>
  <si>
    <t>吴文英</t>
  </si>
  <si>
    <t>朱友忠</t>
  </si>
  <si>
    <t>杜广兰</t>
  </si>
  <si>
    <t>况敬林</t>
  </si>
  <si>
    <t>王桂英</t>
  </si>
  <si>
    <t>张广松</t>
  </si>
  <si>
    <t>刘云胜</t>
  </si>
  <si>
    <t>刘书英</t>
  </si>
  <si>
    <t>孟兰英</t>
  </si>
  <si>
    <t>赵先英</t>
  </si>
  <si>
    <t>张书英</t>
  </si>
  <si>
    <t>张桂英</t>
  </si>
  <si>
    <t>孟宪安</t>
  </si>
  <si>
    <t>安校侠</t>
  </si>
  <si>
    <t>李端聪</t>
  </si>
  <si>
    <t>况敬海</t>
  </si>
  <si>
    <t>贾桂兰</t>
  </si>
  <si>
    <t>董胜坤</t>
  </si>
  <si>
    <t>李桂英</t>
  </si>
  <si>
    <t>张翠娥</t>
  </si>
  <si>
    <t>任启信</t>
  </si>
  <si>
    <t>魏书华</t>
  </si>
  <si>
    <t>陈宏昌</t>
  </si>
  <si>
    <t>杨正国</t>
  </si>
  <si>
    <t>张秀兰</t>
  </si>
  <si>
    <t>孟庆亮</t>
  </si>
  <si>
    <t>宗照英</t>
  </si>
  <si>
    <t>曹凤英</t>
  </si>
  <si>
    <t>朱启芳</t>
  </si>
  <si>
    <t>闫书英</t>
  </si>
  <si>
    <t>任启开</t>
  </si>
  <si>
    <t>李端志</t>
  </si>
  <si>
    <t>陆士法</t>
  </si>
  <si>
    <t>高云侠</t>
  </si>
  <si>
    <t>候玉芝</t>
  </si>
  <si>
    <t>任明云</t>
  </si>
  <si>
    <t>李书英</t>
  </si>
  <si>
    <t>李安乡</t>
  </si>
  <si>
    <t>李居玉</t>
  </si>
  <si>
    <t>张兰侠</t>
  </si>
  <si>
    <t>梁长侠</t>
  </si>
  <si>
    <t>杜发兰</t>
  </si>
  <si>
    <t>赵心英</t>
  </si>
  <si>
    <t>李加强</t>
  </si>
  <si>
    <t>李化美</t>
  </si>
  <si>
    <t>王兰华</t>
  </si>
  <si>
    <t>魏恒信</t>
  </si>
  <si>
    <t>李加臣</t>
  </si>
  <si>
    <t>孙华英</t>
  </si>
  <si>
    <t>李安华</t>
  </si>
  <si>
    <t>李端林</t>
  </si>
  <si>
    <t>刘红英</t>
  </si>
  <si>
    <t>赵继珍</t>
  </si>
  <si>
    <t>李祥同</t>
  </si>
  <si>
    <t>朱正英</t>
  </si>
  <si>
    <t>杨翠兰</t>
  </si>
  <si>
    <t>王兴海</t>
  </si>
  <si>
    <t>周孔贞</t>
  </si>
  <si>
    <t>毛玉祥</t>
  </si>
  <si>
    <t>王宗来</t>
  </si>
  <si>
    <t>徐钦建</t>
  </si>
  <si>
    <t>余书兰</t>
  </si>
  <si>
    <t>况元英</t>
  </si>
  <si>
    <t>杨维树</t>
  </si>
  <si>
    <t>张荣侠</t>
  </si>
  <si>
    <t>李端洋</t>
  </si>
  <si>
    <t>张秀荣</t>
  </si>
  <si>
    <t>张书影</t>
  </si>
  <si>
    <t>戚爱华</t>
  </si>
  <si>
    <t>张广华</t>
  </si>
  <si>
    <t>秦玉芳</t>
  </si>
  <si>
    <t>朱正才</t>
  </si>
  <si>
    <t>费传申</t>
  </si>
  <si>
    <t>高效芹</t>
  </si>
  <si>
    <t>王玉梅</t>
  </si>
  <si>
    <t>李从志</t>
  </si>
  <si>
    <t>石修华</t>
  </si>
  <si>
    <t>王宗文</t>
  </si>
  <si>
    <t>李祥顺</t>
  </si>
  <si>
    <t>陆士华</t>
  </si>
  <si>
    <t>代立娥</t>
  </si>
  <si>
    <t>申道好</t>
  </si>
  <si>
    <t>李文华</t>
  </si>
  <si>
    <t>朱言华</t>
  </si>
  <si>
    <t>李宗友</t>
  </si>
  <si>
    <t>邱殿英</t>
  </si>
  <si>
    <t>况贵平</t>
  </si>
  <si>
    <t>任世动</t>
  </si>
  <si>
    <t>吕凤英</t>
  </si>
  <si>
    <t>况敬芳</t>
  </si>
  <si>
    <t>杜书侠</t>
  </si>
  <si>
    <t>李居亮</t>
  </si>
  <si>
    <t>任秀英</t>
  </si>
  <si>
    <t>刘素侠</t>
  </si>
  <si>
    <t>朱干荣</t>
  </si>
  <si>
    <t>李爱民</t>
  </si>
  <si>
    <t>王跃芹</t>
  </si>
  <si>
    <t>朱成勋</t>
  </si>
  <si>
    <t>王心敬</t>
  </si>
  <si>
    <t>张如军</t>
  </si>
  <si>
    <t>赵先新</t>
  </si>
  <si>
    <t>杜书芳</t>
  </si>
  <si>
    <t>李安正</t>
  </si>
  <si>
    <t>关常芹</t>
  </si>
  <si>
    <t>何春华</t>
  </si>
  <si>
    <t>宗丰平</t>
  </si>
  <si>
    <t>史菊芳</t>
  </si>
  <si>
    <t>朱正奎</t>
  </si>
  <si>
    <t>杨存志</t>
  </si>
  <si>
    <t>王敬平</t>
  </si>
  <si>
    <t>王敬雨</t>
  </si>
  <si>
    <t>任世峰</t>
  </si>
  <si>
    <t>王毛妮</t>
  </si>
  <si>
    <t>宋计春</t>
  </si>
  <si>
    <t>烈山区烈山镇蔡里社区</t>
  </si>
  <si>
    <t>刘桂侠</t>
  </si>
  <si>
    <t>张淑云</t>
  </si>
  <si>
    <t>李安良</t>
  </si>
  <si>
    <t>亓培秀</t>
  </si>
  <si>
    <t>烈山区杨庄办南湖社区</t>
  </si>
  <si>
    <t>赵德连</t>
  </si>
  <si>
    <t>刘玉玲</t>
  </si>
  <si>
    <t>宫孟芹</t>
  </si>
  <si>
    <t>梁永英</t>
  </si>
  <si>
    <t>王玉连</t>
  </si>
  <si>
    <t>张家香</t>
  </si>
  <si>
    <t>王敬安</t>
  </si>
  <si>
    <t>苏秀英</t>
  </si>
  <si>
    <t>张振方</t>
  </si>
  <si>
    <t>代礼良</t>
  </si>
  <si>
    <t>邓正云</t>
  </si>
  <si>
    <t>王纯亮</t>
  </si>
  <si>
    <t>李祥春</t>
  </si>
  <si>
    <t>雷修华</t>
  </si>
  <si>
    <t>李端祥</t>
  </si>
  <si>
    <t>孟庆才</t>
  </si>
  <si>
    <t>李平安</t>
  </si>
  <si>
    <t>王峰</t>
  </si>
  <si>
    <t>刘贵兰</t>
  </si>
  <si>
    <t>况成烈</t>
  </si>
  <si>
    <t>李连群</t>
  </si>
  <si>
    <t>宋贤军</t>
  </si>
  <si>
    <t>崔文玲</t>
  </si>
  <si>
    <t>荣长英</t>
  </si>
  <si>
    <t>蒋德怀</t>
  </si>
  <si>
    <t>李端运</t>
  </si>
  <si>
    <t>夏光辉</t>
  </si>
  <si>
    <t>黄昌华</t>
  </si>
  <si>
    <t>况开朋</t>
  </si>
  <si>
    <t>吕志军</t>
  </si>
  <si>
    <t>吴卓义</t>
  </si>
  <si>
    <t>张兴军</t>
  </si>
  <si>
    <t>董洪义</t>
  </si>
  <si>
    <t>王心平</t>
  </si>
  <si>
    <t>刘凤英</t>
  </si>
  <si>
    <t>罗会书</t>
  </si>
  <si>
    <t>徐明</t>
  </si>
  <si>
    <t>裘淑丽</t>
  </si>
  <si>
    <t>李本良</t>
  </si>
  <si>
    <t>张焕英</t>
  </si>
  <si>
    <t>李本华</t>
  </si>
  <si>
    <t>卢金凤</t>
  </si>
  <si>
    <t>李明华</t>
  </si>
  <si>
    <t>朱素玲</t>
  </si>
  <si>
    <t>李家镇</t>
  </si>
  <si>
    <t>陈召侠</t>
  </si>
  <si>
    <t>高领振</t>
  </si>
  <si>
    <t>刘长志</t>
  </si>
  <si>
    <t>朱干</t>
  </si>
  <si>
    <t>杜立军</t>
  </si>
  <si>
    <t>李祥真</t>
  </si>
  <si>
    <t>张秀英</t>
  </si>
  <si>
    <t>葛长连</t>
  </si>
  <si>
    <t>徐桂侠</t>
  </si>
  <si>
    <t>张新民</t>
  </si>
  <si>
    <t>杨继国</t>
  </si>
  <si>
    <t>侯淑敏</t>
  </si>
  <si>
    <t>吴建设</t>
  </si>
  <si>
    <t>刘安华</t>
  </si>
  <si>
    <t>丁秀莲</t>
  </si>
  <si>
    <t>李福建</t>
  </si>
  <si>
    <t>烈山区杨庄办淮选社区</t>
  </si>
  <si>
    <t>李心爱</t>
  </si>
  <si>
    <t>任启锋</t>
  </si>
  <si>
    <t>周义喜</t>
  </si>
  <si>
    <t>孟凡启</t>
  </si>
  <si>
    <t>赵玲</t>
  </si>
  <si>
    <t>常殿友</t>
  </si>
  <si>
    <t>胡光伟</t>
  </si>
  <si>
    <t>赵三元</t>
  </si>
  <si>
    <t>胡德安</t>
  </si>
  <si>
    <t>孟祥兰</t>
  </si>
  <si>
    <t>季必才</t>
  </si>
  <si>
    <t>邓兰</t>
  </si>
  <si>
    <t>孟庆会</t>
  </si>
  <si>
    <t>孟凡停</t>
  </si>
  <si>
    <t>杨素芳</t>
  </si>
  <si>
    <t>况元芬</t>
  </si>
  <si>
    <t>代侠</t>
  </si>
  <si>
    <t>况敬量</t>
  </si>
  <si>
    <t>况明礼</t>
  </si>
  <si>
    <t>周德军</t>
  </si>
  <si>
    <t>周本双</t>
  </si>
  <si>
    <t>城保C类</t>
  </si>
  <si>
    <t>朱元玲</t>
  </si>
  <si>
    <t>谢敬合</t>
  </si>
  <si>
    <t>高顺利</t>
  </si>
  <si>
    <t>程利</t>
  </si>
  <si>
    <t>谢保全</t>
  </si>
  <si>
    <t>孙侠</t>
  </si>
  <si>
    <t>朱正权</t>
  </si>
  <si>
    <t>孙士刚</t>
  </si>
  <si>
    <t>丁怀胖</t>
  </si>
  <si>
    <t>房翠侠</t>
  </si>
  <si>
    <t>刘传好</t>
  </si>
  <si>
    <t>张学芹</t>
  </si>
  <si>
    <t>徐欢迎</t>
  </si>
  <si>
    <t>王敢</t>
  </si>
  <si>
    <t>张继平</t>
  </si>
  <si>
    <t>孙瑞弟</t>
  </si>
  <si>
    <t>烈山区临海童办临涣矿中心社区</t>
  </si>
  <si>
    <t>张雷</t>
  </si>
  <si>
    <t>董小龙</t>
  </si>
  <si>
    <t>化秋红</t>
  </si>
  <si>
    <t>陆光辉</t>
  </si>
  <si>
    <t>王玉珍</t>
  </si>
  <si>
    <t>李忠森</t>
  </si>
  <si>
    <t>王端亮</t>
  </si>
  <si>
    <t>烈山区宋疃镇马场社区</t>
  </si>
  <si>
    <t>安伦平</t>
  </si>
  <si>
    <t>李端金</t>
  </si>
  <si>
    <t>包洪亮</t>
  </si>
  <si>
    <t>李居宏</t>
  </si>
  <si>
    <t>陈万清</t>
  </si>
  <si>
    <t>李满喜</t>
  </si>
  <si>
    <t>张志良</t>
  </si>
  <si>
    <t>孟传岭</t>
  </si>
  <si>
    <t>肖亦峰</t>
  </si>
  <si>
    <t>李安锋</t>
  </si>
  <si>
    <t>郭德新</t>
  </si>
  <si>
    <t>唐香莲</t>
  </si>
  <si>
    <t>况伟</t>
  </si>
  <si>
    <t>占友东</t>
  </si>
  <si>
    <t>王超</t>
  </si>
  <si>
    <t>朱玉芳</t>
  </si>
  <si>
    <t>顾振奎</t>
  </si>
  <si>
    <t>烈山区临海童办海孜矿中心社区</t>
  </si>
  <si>
    <t>叶邦续</t>
  </si>
  <si>
    <t>刘大君</t>
  </si>
  <si>
    <t>刘西海</t>
  </si>
  <si>
    <t>孙志坚</t>
  </si>
  <si>
    <t>况永生</t>
  </si>
  <si>
    <t>况桂梅</t>
  </si>
  <si>
    <t>赵兰云</t>
  </si>
  <si>
    <t>荣满芝</t>
  </si>
  <si>
    <t>王海</t>
  </si>
  <si>
    <t>张启云</t>
  </si>
  <si>
    <t>陆青玲</t>
  </si>
  <si>
    <t>张广运</t>
  </si>
  <si>
    <t>王春玲</t>
  </si>
  <si>
    <t>朱根上</t>
  </si>
  <si>
    <t>丁配琨</t>
  </si>
  <si>
    <t>黄郁</t>
  </si>
  <si>
    <t>刘金刚</t>
  </si>
  <si>
    <t>李端庆</t>
  </si>
  <si>
    <t>廖金军</t>
  </si>
  <si>
    <t>常宗海</t>
  </si>
  <si>
    <t>烈山区临海童办童亭矿中心社区</t>
  </si>
  <si>
    <t>刘晓侠</t>
  </si>
  <si>
    <t>李阳</t>
  </si>
  <si>
    <t>徐玉红</t>
  </si>
  <si>
    <t>王辉</t>
  </si>
  <si>
    <t>李传新</t>
  </si>
  <si>
    <t>朱九干</t>
  </si>
  <si>
    <t>梁军</t>
  </si>
  <si>
    <t>任红艳</t>
  </si>
  <si>
    <t>黄继环</t>
  </si>
  <si>
    <t>况开峰</t>
  </si>
  <si>
    <t>刘余良</t>
  </si>
  <si>
    <t>王宗福</t>
  </si>
  <si>
    <t>赵纪良</t>
  </si>
  <si>
    <t>凡开峰</t>
  </si>
  <si>
    <t>王玉芬</t>
  </si>
  <si>
    <t>张春雷</t>
  </si>
  <si>
    <t>朱刚旦</t>
  </si>
  <si>
    <t>居亚东</t>
  </si>
  <si>
    <t>黄文钢</t>
  </si>
  <si>
    <t>况彩红</t>
  </si>
  <si>
    <t>刘峰</t>
  </si>
  <si>
    <t>陈志</t>
  </si>
  <si>
    <t>王雷</t>
  </si>
  <si>
    <t>张雨雨</t>
  </si>
  <si>
    <t>李莉</t>
  </si>
  <si>
    <t>杨玉喜</t>
  </si>
  <si>
    <t>刘玉梅</t>
  </si>
  <si>
    <t>任小莉</t>
  </si>
  <si>
    <t>吴振</t>
  </si>
  <si>
    <t>王春明</t>
  </si>
  <si>
    <t>赵德虎</t>
  </si>
  <si>
    <t>王祥二</t>
  </si>
  <si>
    <t>王花</t>
  </si>
  <si>
    <t>吴林</t>
  </si>
  <si>
    <t>李芳</t>
  </si>
  <si>
    <t>万继龙</t>
  </si>
  <si>
    <t>张冠军</t>
  </si>
  <si>
    <t>杨军</t>
  </si>
  <si>
    <t>季大林</t>
  </si>
  <si>
    <t>孟奖励</t>
  </si>
  <si>
    <t>刘维成</t>
  </si>
  <si>
    <t>孟群东</t>
  </si>
  <si>
    <t>张乐意</t>
  </si>
  <si>
    <t>李思梅</t>
  </si>
  <si>
    <t>谢铁矿</t>
  </si>
  <si>
    <t>孔敏</t>
  </si>
  <si>
    <t>邹玉厂</t>
  </si>
  <si>
    <t>严宏军</t>
  </si>
  <si>
    <t>任世斌</t>
  </si>
  <si>
    <t>苗彩云</t>
  </si>
  <si>
    <t>王影</t>
  </si>
  <si>
    <t>代和平</t>
  </si>
  <si>
    <t>武伟</t>
  </si>
  <si>
    <t>吴浩</t>
  </si>
  <si>
    <t>况美玲</t>
  </si>
  <si>
    <t>李五满</t>
  </si>
  <si>
    <t>孟凡平</t>
  </si>
  <si>
    <t>郭玲玲</t>
  </si>
  <si>
    <t>刘维维</t>
  </si>
  <si>
    <t>况永珍</t>
  </si>
  <si>
    <t>任侠</t>
  </si>
  <si>
    <t>李罡</t>
  </si>
  <si>
    <t>张志强</t>
  </si>
  <si>
    <t>徐军</t>
  </si>
  <si>
    <t>杨敏</t>
  </si>
  <si>
    <t>杜伟</t>
  </si>
  <si>
    <t>孙宝宝</t>
  </si>
  <si>
    <t>熊伟</t>
  </si>
  <si>
    <t>刘艳</t>
  </si>
  <si>
    <t>杜金山</t>
  </si>
  <si>
    <t>任毛毛</t>
  </si>
  <si>
    <t>郑垚</t>
  </si>
  <si>
    <t>姜永雷</t>
  </si>
  <si>
    <t>郭飞</t>
  </si>
  <si>
    <t>孟凡民</t>
  </si>
  <si>
    <t>陈光</t>
  </si>
  <si>
    <t>胡倩倩</t>
  </si>
  <si>
    <t>卜成祥</t>
  </si>
  <si>
    <t>李庆</t>
  </si>
  <si>
    <t>朱红</t>
  </si>
  <si>
    <t>马军</t>
  </si>
  <si>
    <t>朱媛媛</t>
  </si>
  <si>
    <t>李梅</t>
  </si>
  <si>
    <t>杨锦</t>
  </si>
  <si>
    <t>谢东</t>
  </si>
  <si>
    <t>朱萍</t>
  </si>
  <si>
    <t>韩明明</t>
  </si>
  <si>
    <t>李利</t>
  </si>
  <si>
    <t>董宇</t>
  </si>
  <si>
    <t>荆超</t>
  </si>
  <si>
    <t>徐春生</t>
  </si>
  <si>
    <t>谷颖</t>
  </si>
  <si>
    <t>杨红宇</t>
  </si>
  <si>
    <t>陈红</t>
  </si>
  <si>
    <t>王磊</t>
  </si>
  <si>
    <t>顾李贝</t>
  </si>
  <si>
    <t>王培培</t>
  </si>
  <si>
    <t>谢月芳</t>
  </si>
  <si>
    <t>余贵安</t>
  </si>
  <si>
    <t>杨成彪</t>
  </si>
  <si>
    <t>包贵侠</t>
  </si>
  <si>
    <t>烈山区烈山镇华家湖社区</t>
  </si>
  <si>
    <t>张丽华</t>
  </si>
  <si>
    <t>烈山区任楼办西园社区</t>
  </si>
  <si>
    <t>张维</t>
  </si>
  <si>
    <t>谢宝干</t>
  </si>
  <si>
    <t>王鹏</t>
  </si>
  <si>
    <t>任路路</t>
  </si>
  <si>
    <t>罗军</t>
  </si>
  <si>
    <t>蔡万里</t>
  </si>
  <si>
    <t>周洋</t>
  </si>
  <si>
    <t>夏军</t>
  </si>
  <si>
    <t>朱掌印</t>
  </si>
  <si>
    <t>赵冬冬</t>
  </si>
  <si>
    <t>烈山区烈山镇土型社区</t>
  </si>
  <si>
    <t>裴冬</t>
  </si>
  <si>
    <t>杨孟男</t>
  </si>
  <si>
    <t>潘娜</t>
  </si>
  <si>
    <t>朱孝勇</t>
  </si>
  <si>
    <t>周扬</t>
  </si>
  <si>
    <t>况雪</t>
  </si>
  <si>
    <t>高建</t>
  </si>
  <si>
    <t>赵亚伟</t>
  </si>
  <si>
    <t>权继阳</t>
  </si>
  <si>
    <t>李祥云</t>
  </si>
  <si>
    <t>况福雨</t>
  </si>
  <si>
    <t>任蒙蒙</t>
  </si>
  <si>
    <t>吴迪</t>
  </si>
  <si>
    <t>孟繁辉</t>
  </si>
  <si>
    <t>烈山区临海童办中煤三十三处社区</t>
  </si>
  <si>
    <t>程程</t>
  </si>
  <si>
    <t>丁佩国</t>
  </si>
  <si>
    <t>张晨阳</t>
  </si>
  <si>
    <t>孙勇</t>
  </si>
  <si>
    <t>殷雨彤</t>
  </si>
  <si>
    <t>邹颖</t>
  </si>
  <si>
    <t>王晓强</t>
  </si>
  <si>
    <t>袁婷婷</t>
  </si>
  <si>
    <t>黄金娟</t>
  </si>
  <si>
    <t>董惠</t>
  </si>
  <si>
    <t>陈体干</t>
  </si>
  <si>
    <t>程小禾</t>
  </si>
  <si>
    <t>李承志</t>
  </si>
  <si>
    <t>纪欣怡</t>
  </si>
  <si>
    <t>路红侠</t>
  </si>
  <si>
    <t>李婧仪</t>
  </si>
  <si>
    <t>柴颜浩</t>
  </si>
  <si>
    <t>雷明旭</t>
  </si>
  <si>
    <t>陈传恩</t>
  </si>
  <si>
    <t>孙博</t>
  </si>
  <si>
    <t>石启真</t>
  </si>
  <si>
    <t>石磊</t>
  </si>
  <si>
    <t>杨文奥</t>
  </si>
  <si>
    <t>闫彩侠</t>
  </si>
  <si>
    <t>朱光亚</t>
  </si>
  <si>
    <t>范守财</t>
  </si>
  <si>
    <t>孟光彬</t>
  </si>
  <si>
    <t>高子昂</t>
  </si>
  <si>
    <t>化迎弟</t>
  </si>
  <si>
    <t>张建设</t>
  </si>
  <si>
    <t>谢卫国</t>
  </si>
  <si>
    <t>李建</t>
  </si>
  <si>
    <t>林长凤</t>
  </si>
  <si>
    <t>陈守英</t>
  </si>
  <si>
    <t>李祥辉</t>
  </si>
  <si>
    <t>沈慧</t>
  </si>
  <si>
    <t>董宏红</t>
  </si>
  <si>
    <t>张思阳</t>
  </si>
  <si>
    <t>李正军</t>
  </si>
  <si>
    <t>李怀兵</t>
  </si>
  <si>
    <t>马路路</t>
  </si>
  <si>
    <t>陈长良</t>
  </si>
  <si>
    <t>周贸英</t>
  </si>
  <si>
    <t>李淑芹</t>
  </si>
  <si>
    <t>朱张氏</t>
  </si>
  <si>
    <t>王芝春</t>
  </si>
  <si>
    <t>石张氏</t>
  </si>
  <si>
    <t>王之祥</t>
  </si>
  <si>
    <t>丁凤云</t>
  </si>
  <si>
    <t>化禹氏</t>
  </si>
  <si>
    <t>魏之英</t>
  </si>
  <si>
    <t>李居坦</t>
  </si>
  <si>
    <t>烈山区烈山镇新南社区</t>
  </si>
  <si>
    <t>张广翠</t>
  </si>
  <si>
    <t>朱氏</t>
  </si>
  <si>
    <t>赵兰英</t>
  </si>
  <si>
    <t>谢桂兰</t>
  </si>
  <si>
    <t>高玉松</t>
  </si>
  <si>
    <t>张永英</t>
  </si>
  <si>
    <t>张力英</t>
  </si>
  <si>
    <t>张启折</t>
  </si>
  <si>
    <t>宋继英</t>
  </si>
  <si>
    <t>化玉英</t>
  </si>
  <si>
    <t>朱秋芬</t>
  </si>
  <si>
    <t>张文芳</t>
  </si>
  <si>
    <t>魏玉侠</t>
  </si>
  <si>
    <t>化丙德</t>
  </si>
  <si>
    <t>朱诚英</t>
  </si>
  <si>
    <t>楼翠华</t>
  </si>
  <si>
    <t>张志亮</t>
  </si>
  <si>
    <t>张思英</t>
  </si>
  <si>
    <t>刘云侠</t>
  </si>
  <si>
    <t>何德兰</t>
  </si>
  <si>
    <t>烈山区古饶镇新村社区</t>
  </si>
  <si>
    <t>刘青英</t>
  </si>
  <si>
    <t>张广财</t>
  </si>
  <si>
    <t>高正宏</t>
  </si>
  <si>
    <t>黄昌廷</t>
  </si>
  <si>
    <t>张宏英</t>
  </si>
  <si>
    <t>魏书平</t>
  </si>
  <si>
    <t>朱计宣</t>
  </si>
  <si>
    <t>张义得</t>
  </si>
  <si>
    <t>石曾兰</t>
  </si>
  <si>
    <t>张学英</t>
  </si>
  <si>
    <t>崔建国</t>
  </si>
  <si>
    <t>谢秀英</t>
  </si>
  <si>
    <t>王友英</t>
  </si>
  <si>
    <t>李淑军</t>
  </si>
  <si>
    <t>朱德勤</t>
  </si>
  <si>
    <t>赵民英</t>
  </si>
  <si>
    <t>朱忠席</t>
  </si>
  <si>
    <t>王言士</t>
  </si>
  <si>
    <t>李良银</t>
  </si>
  <si>
    <t>化章田</t>
  </si>
  <si>
    <t>王之理</t>
  </si>
  <si>
    <t>朱学明</t>
  </si>
  <si>
    <t>王怀英</t>
  </si>
  <si>
    <t>王秀英</t>
  </si>
  <si>
    <t>王彦军</t>
  </si>
  <si>
    <t>烈山区古饶镇殷楼社区</t>
  </si>
  <si>
    <t>王召文</t>
  </si>
  <si>
    <t>董秀娥</t>
  </si>
  <si>
    <t>赵德俊</t>
  </si>
  <si>
    <t>韩明义</t>
  </si>
  <si>
    <t>王兰英</t>
  </si>
  <si>
    <t>丁秀荣</t>
  </si>
  <si>
    <t>胡德文</t>
  </si>
  <si>
    <t>张广英</t>
  </si>
  <si>
    <t>朱学夫</t>
  </si>
  <si>
    <t>张爱侠</t>
  </si>
  <si>
    <t>朱德玲</t>
  </si>
  <si>
    <t>蒋守英</t>
  </si>
  <si>
    <t>石开志</t>
  </si>
  <si>
    <t>朱德法</t>
  </si>
  <si>
    <t>张宏生</t>
  </si>
  <si>
    <t>朱学芝</t>
  </si>
  <si>
    <t>朱彩英</t>
  </si>
  <si>
    <t>付朝兰</t>
  </si>
  <si>
    <t>赵明光</t>
  </si>
  <si>
    <t>王之银</t>
  </si>
  <si>
    <t>孟凡英</t>
  </si>
  <si>
    <t>朱德安</t>
  </si>
  <si>
    <t>方振民</t>
  </si>
  <si>
    <t>朱德信</t>
  </si>
  <si>
    <t>黄昌荣</t>
  </si>
  <si>
    <t>宋秀英</t>
  </si>
  <si>
    <t>朱计礼</t>
  </si>
  <si>
    <t>王计英</t>
  </si>
  <si>
    <t>孙某才</t>
  </si>
  <si>
    <t>高大喜</t>
  </si>
  <si>
    <t>朱学科</t>
  </si>
  <si>
    <t>王复兰</t>
  </si>
  <si>
    <t>高立文</t>
  </si>
  <si>
    <t>赵先元</t>
  </si>
  <si>
    <t>高德英</t>
  </si>
  <si>
    <t>宋淑云</t>
  </si>
  <si>
    <t>杜付华</t>
  </si>
  <si>
    <t>王言文</t>
  </si>
  <si>
    <t>黄思连</t>
  </si>
  <si>
    <t>杨瑞存</t>
  </si>
  <si>
    <t>晋世贤</t>
  </si>
  <si>
    <t>杨瑞仁</t>
  </si>
  <si>
    <t>石玉兰</t>
  </si>
  <si>
    <t>朱德华</t>
  </si>
  <si>
    <t>王言道</t>
  </si>
  <si>
    <t>朱计仲</t>
  </si>
  <si>
    <t>朱计才</t>
  </si>
  <si>
    <t>朱学兰</t>
  </si>
  <si>
    <t>杜永侠</t>
  </si>
  <si>
    <t>陈松友</t>
  </si>
  <si>
    <t>代士金</t>
  </si>
  <si>
    <t>丁春芳</t>
  </si>
  <si>
    <t>祝恒英</t>
  </si>
  <si>
    <t>朱德宽</t>
  </si>
  <si>
    <t>杨爱芳</t>
  </si>
  <si>
    <t>曹光三</t>
  </si>
  <si>
    <t>高德连</t>
  </si>
  <si>
    <t>刘西英</t>
  </si>
  <si>
    <t>张广民</t>
  </si>
  <si>
    <t>王思义</t>
  </si>
  <si>
    <t>宗瑞英</t>
  </si>
  <si>
    <t>石修兰</t>
  </si>
  <si>
    <t>谢文侠</t>
  </si>
  <si>
    <t>朱元章</t>
  </si>
  <si>
    <t>刘凤山</t>
  </si>
  <si>
    <t>张翠玉</t>
  </si>
  <si>
    <t>孙某勤</t>
  </si>
  <si>
    <t>魏平英</t>
  </si>
  <si>
    <t>郑仁英</t>
  </si>
  <si>
    <t>张宏旗</t>
  </si>
  <si>
    <t>赵德尧</t>
  </si>
  <si>
    <t>张广信</t>
  </si>
  <si>
    <t>魏成英</t>
  </si>
  <si>
    <t>朱德银</t>
  </si>
  <si>
    <t>朱学武</t>
  </si>
  <si>
    <t>魏成才</t>
  </si>
  <si>
    <t>石启松</t>
  </si>
  <si>
    <t>化范存</t>
  </si>
  <si>
    <t>黄玉孝</t>
  </si>
  <si>
    <t>孙宜唐</t>
  </si>
  <si>
    <t>朱学信</t>
  </si>
  <si>
    <t>朱元振</t>
  </si>
  <si>
    <t>徐良怀</t>
  </si>
  <si>
    <t>朱礼芳</t>
  </si>
  <si>
    <t>化章华</t>
  </si>
  <si>
    <t>高正林</t>
  </si>
  <si>
    <t>高大见</t>
  </si>
  <si>
    <t>化章洪</t>
  </si>
  <si>
    <t>朱德曙</t>
  </si>
  <si>
    <t>冉计华</t>
  </si>
  <si>
    <t>朱德于</t>
  </si>
  <si>
    <t>禹腾升</t>
  </si>
  <si>
    <t>费传玲</t>
  </si>
  <si>
    <t>余启兰</t>
  </si>
  <si>
    <t>刘凤华</t>
  </si>
  <si>
    <t>孙宜勋</t>
  </si>
  <si>
    <t>张云平</t>
  </si>
  <si>
    <t>闫志春</t>
  </si>
  <si>
    <t>烈山区古饶镇山西村委会</t>
  </si>
  <si>
    <t>武德英</t>
  </si>
  <si>
    <t>冉计领</t>
  </si>
  <si>
    <t>张翠英</t>
  </si>
  <si>
    <t>李桂云</t>
  </si>
  <si>
    <t>朱学坦</t>
  </si>
  <si>
    <t>周圣侠</t>
  </si>
  <si>
    <t>刘凤民</t>
  </si>
  <si>
    <t>张志芳</t>
  </si>
  <si>
    <t>高秀英</t>
  </si>
  <si>
    <t>郭秀英</t>
  </si>
  <si>
    <t>赵淑英</t>
  </si>
  <si>
    <t>张梅英</t>
  </si>
  <si>
    <t>朱学海</t>
  </si>
  <si>
    <t>张义荣</t>
  </si>
  <si>
    <t>孙允文</t>
  </si>
  <si>
    <t>高正义</t>
  </si>
  <si>
    <t>张文志</t>
  </si>
  <si>
    <t>化宜连</t>
  </si>
  <si>
    <t>朱计彪</t>
  </si>
  <si>
    <t>朱仲玲</t>
  </si>
  <si>
    <t>朱成启</t>
  </si>
  <si>
    <t>魏克学</t>
  </si>
  <si>
    <t>陈世强</t>
  </si>
  <si>
    <t>王怀圣</t>
  </si>
  <si>
    <t>张志荣</t>
  </si>
  <si>
    <t>黄思义</t>
  </si>
  <si>
    <t>赵先文</t>
  </si>
  <si>
    <t>烈山区古饶镇谷山村委会</t>
  </si>
  <si>
    <t>朱加祥</t>
  </si>
  <si>
    <t>周义德</t>
  </si>
  <si>
    <t>王之雨</t>
  </si>
  <si>
    <t>赵月荣</t>
  </si>
  <si>
    <t>荣兰芬</t>
  </si>
  <si>
    <t>李端喜</t>
  </si>
  <si>
    <t>张广杰</t>
  </si>
  <si>
    <t>宋计法</t>
  </si>
  <si>
    <t>朱学敬</t>
  </si>
  <si>
    <t>朱计玉</t>
  </si>
  <si>
    <t>惠前义</t>
  </si>
  <si>
    <t>晋兴林</t>
  </si>
  <si>
    <t>李存华</t>
  </si>
  <si>
    <t>高正瑞</t>
  </si>
  <si>
    <t>黄思银</t>
  </si>
  <si>
    <t>黄思云</t>
  </si>
  <si>
    <t>宋继田</t>
  </si>
  <si>
    <t>吕其秀</t>
  </si>
  <si>
    <t>孙宜坤</t>
  </si>
  <si>
    <t>张如法</t>
  </si>
  <si>
    <t>朱学贵</t>
  </si>
  <si>
    <t>郭敬辉</t>
  </si>
  <si>
    <t>栾军</t>
  </si>
  <si>
    <t>曹坤</t>
  </si>
  <si>
    <t>杨香华</t>
  </si>
  <si>
    <t>郑克明</t>
  </si>
  <si>
    <t>高大起</t>
  </si>
  <si>
    <t>陈士发</t>
  </si>
  <si>
    <t>徐卫东</t>
  </si>
  <si>
    <t>张志银</t>
  </si>
  <si>
    <t>孙伟</t>
  </si>
  <si>
    <t>张秀华</t>
  </si>
  <si>
    <t>岳德怀</t>
  </si>
  <si>
    <t>赵开祥</t>
  </si>
  <si>
    <t>朱德勇</t>
  </si>
  <si>
    <t>马爱勤</t>
  </si>
  <si>
    <t>邹丙亮</t>
  </si>
  <si>
    <t>任印</t>
  </si>
  <si>
    <t>任艳秋</t>
  </si>
  <si>
    <t>陈会想</t>
  </si>
  <si>
    <t>郑飞</t>
  </si>
  <si>
    <t>王光春</t>
  </si>
  <si>
    <t>朱理军</t>
  </si>
  <si>
    <t>韩国治</t>
  </si>
  <si>
    <t>赵永闯</t>
  </si>
  <si>
    <t>孙扬平</t>
  </si>
  <si>
    <t>宋玉侠</t>
  </si>
  <si>
    <t>郑加平</t>
  </si>
  <si>
    <t>朱秀兰</t>
  </si>
  <si>
    <t>杨群</t>
  </si>
  <si>
    <t>赵先云</t>
  </si>
  <si>
    <t>烈山区古饶镇半峭社区</t>
  </si>
  <si>
    <t>高勇</t>
  </si>
  <si>
    <t>朱礼明</t>
  </si>
  <si>
    <t>高伟</t>
  </si>
  <si>
    <t>朱成力</t>
  </si>
  <si>
    <t>任启华</t>
  </si>
  <si>
    <t>杨香金</t>
  </si>
  <si>
    <t>张思光</t>
  </si>
  <si>
    <t>高交通</t>
  </si>
  <si>
    <t>赵团结</t>
  </si>
  <si>
    <t>赵德礼</t>
  </si>
  <si>
    <t>张科军</t>
  </si>
  <si>
    <t>张存芳</t>
  </si>
  <si>
    <t>崔建红</t>
  </si>
  <si>
    <t>宋计雨</t>
  </si>
  <si>
    <t>朱德动</t>
  </si>
  <si>
    <t>高新响</t>
  </si>
  <si>
    <t>朱连叶</t>
  </si>
  <si>
    <t>吴同春</t>
  </si>
  <si>
    <t>张耳文</t>
  </si>
  <si>
    <t>张启刚</t>
  </si>
  <si>
    <t>王美荣</t>
  </si>
  <si>
    <t>朱德亭</t>
  </si>
  <si>
    <t>王新芳</t>
  </si>
  <si>
    <t>张玉乐</t>
  </si>
  <si>
    <t>朱元树</t>
  </si>
  <si>
    <t>朱华东</t>
  </si>
  <si>
    <t>王言根</t>
  </si>
  <si>
    <t>张德艳</t>
  </si>
  <si>
    <t>杨香宝</t>
  </si>
  <si>
    <t>刘运芝</t>
  </si>
  <si>
    <t>赵艳</t>
  </si>
  <si>
    <t>肖群</t>
  </si>
  <si>
    <t>李国良</t>
  </si>
  <si>
    <t>陈加喜</t>
  </si>
  <si>
    <t>化毛巾</t>
  </si>
  <si>
    <t>朱聪慧</t>
  </si>
  <si>
    <t>韩良芳</t>
  </si>
  <si>
    <t>朱成飞</t>
  </si>
  <si>
    <t>方刚</t>
  </si>
  <si>
    <t>张金梅</t>
  </si>
  <si>
    <t>高凯</t>
  </si>
  <si>
    <t>任淑影</t>
  </si>
  <si>
    <t>张后玉</t>
  </si>
  <si>
    <t>孙明有</t>
  </si>
  <si>
    <t>孙红昌</t>
  </si>
  <si>
    <t>朱德新</t>
  </si>
  <si>
    <t>赵永奇</t>
  </si>
  <si>
    <t>朱采玲</t>
  </si>
  <si>
    <t>张义成</t>
  </si>
  <si>
    <t>化高敏</t>
  </si>
  <si>
    <t>张思建</t>
  </si>
  <si>
    <t>李小兰</t>
  </si>
  <si>
    <t>崔四民</t>
  </si>
  <si>
    <t>化美云</t>
  </si>
  <si>
    <t>武艺全</t>
  </si>
  <si>
    <t>杨瑞森</t>
  </si>
  <si>
    <t>李华</t>
  </si>
  <si>
    <t>张爱玲</t>
  </si>
  <si>
    <t>赵瑞芹</t>
  </si>
  <si>
    <t>宋贤松</t>
  </si>
  <si>
    <t>王坤坤</t>
  </si>
  <si>
    <t>禹雪影</t>
  </si>
  <si>
    <t>黄昌芹</t>
  </si>
  <si>
    <t>孙进步</t>
  </si>
  <si>
    <t>陈晨</t>
  </si>
  <si>
    <t>烈山区古饶镇况楼社区</t>
  </si>
  <si>
    <t>任士营</t>
  </si>
  <si>
    <t>赵刚</t>
  </si>
  <si>
    <t>石修峰</t>
  </si>
  <si>
    <t>李祥龙</t>
  </si>
  <si>
    <t>杨小虎</t>
  </si>
  <si>
    <t>徐浩</t>
  </si>
  <si>
    <t>高亮</t>
  </si>
  <si>
    <t>杨晓婷</t>
  </si>
  <si>
    <t>化毛蛋</t>
  </si>
  <si>
    <t>化旭</t>
  </si>
  <si>
    <t>张淮</t>
  </si>
  <si>
    <t>孙前进</t>
  </si>
  <si>
    <t>宗召良</t>
  </si>
  <si>
    <t>朱成忠</t>
  </si>
  <si>
    <t>王洋</t>
  </si>
  <si>
    <t>朱南南</t>
  </si>
  <si>
    <t>化河云</t>
  </si>
  <si>
    <t>张梦龙</t>
  </si>
  <si>
    <t>张浩浩</t>
  </si>
  <si>
    <t>化拴成</t>
  </si>
  <si>
    <t>孙帅帅</t>
  </si>
  <si>
    <t>王喜莉</t>
  </si>
  <si>
    <t>朱德花</t>
  </si>
  <si>
    <t>韦之君</t>
  </si>
  <si>
    <t>李冰战</t>
  </si>
  <si>
    <t>韩文梅</t>
  </si>
  <si>
    <t>陈乃芹</t>
  </si>
  <si>
    <t>刘桥</t>
  </si>
  <si>
    <t>胡桂华</t>
  </si>
  <si>
    <t>董玉永</t>
  </si>
  <si>
    <t>徐莉莉</t>
  </si>
  <si>
    <t>汪娟娟</t>
  </si>
  <si>
    <t>张朝旭</t>
  </si>
  <si>
    <t>李传国</t>
  </si>
  <si>
    <t>赵剑</t>
  </si>
  <si>
    <t>余大财</t>
  </si>
  <si>
    <t>徐从德</t>
  </si>
  <si>
    <t>刘海洲</t>
  </si>
  <si>
    <t>潘茂友</t>
  </si>
  <si>
    <t>烈山区临海童办临选厂中心社区</t>
  </si>
  <si>
    <t>羊炳书</t>
  </si>
  <si>
    <t>魏敏</t>
  </si>
  <si>
    <t>蔡颖</t>
  </si>
  <si>
    <t>马骥</t>
  </si>
  <si>
    <t>黄伟</t>
  </si>
  <si>
    <t>蔡士侠</t>
  </si>
  <si>
    <t>马林</t>
  </si>
  <si>
    <t>刘子刚</t>
  </si>
  <si>
    <t>彭成</t>
  </si>
  <si>
    <t>杜矿</t>
  </si>
  <si>
    <t>周柱</t>
  </si>
  <si>
    <t>谢双林</t>
  </si>
  <si>
    <t>许春春</t>
  </si>
  <si>
    <t>孙静静</t>
  </si>
  <si>
    <t>刘淑佩</t>
  </si>
  <si>
    <t>王乐乐</t>
  </si>
  <si>
    <t>牛金玉</t>
  </si>
  <si>
    <t>王淑慧</t>
  </si>
  <si>
    <t>朱首芳</t>
  </si>
  <si>
    <t>严素英</t>
  </si>
  <si>
    <t>谢宝强</t>
  </si>
  <si>
    <t>吴彬</t>
  </si>
  <si>
    <t>王彬</t>
  </si>
  <si>
    <t>况侠</t>
  </si>
  <si>
    <t>孙江</t>
  </si>
  <si>
    <t>周嫣嫣</t>
  </si>
  <si>
    <t>吴长峰</t>
  </si>
  <si>
    <t>况开会</t>
  </si>
  <si>
    <t>杜学伍</t>
  </si>
  <si>
    <t>渐修祥</t>
  </si>
  <si>
    <t>孙银花</t>
  </si>
  <si>
    <t>于政治</t>
  </si>
  <si>
    <t>赵永刚</t>
  </si>
  <si>
    <t>张坤</t>
  </si>
  <si>
    <t>孟献程</t>
  </si>
  <si>
    <t>孙周恒</t>
  </si>
  <si>
    <t>邢红光</t>
  </si>
  <si>
    <t>张荣健</t>
  </si>
  <si>
    <t>周荣</t>
  </si>
  <si>
    <t>张海波</t>
  </si>
  <si>
    <t>杨强强</t>
  </si>
  <si>
    <t>苏培培</t>
  </si>
  <si>
    <t>杨波</t>
  </si>
  <si>
    <t>席连迪</t>
  </si>
  <si>
    <t>赵路</t>
  </si>
  <si>
    <t>杭继健</t>
  </si>
  <si>
    <t>代兰英</t>
  </si>
  <si>
    <t>任启兰</t>
  </si>
  <si>
    <t>詹东强</t>
  </si>
  <si>
    <t>孟庆龙</t>
  </si>
  <si>
    <t>宋三毛</t>
  </si>
  <si>
    <t>周健</t>
  </si>
  <si>
    <t>刘帅</t>
  </si>
  <si>
    <t>王杰</t>
  </si>
  <si>
    <t>陆子涵</t>
  </si>
  <si>
    <t>李雨晴</t>
  </si>
  <si>
    <t>张朝军</t>
  </si>
  <si>
    <t>王书媛</t>
  </si>
  <si>
    <t>张忠</t>
  </si>
  <si>
    <t>郭斌</t>
  </si>
  <si>
    <t>张毛</t>
  </si>
  <si>
    <t>张金权</t>
  </si>
  <si>
    <t>李同志</t>
  </si>
  <si>
    <t>彭颜清</t>
  </si>
  <si>
    <t>郭勇</t>
  </si>
  <si>
    <t>朱昕哲</t>
  </si>
  <si>
    <t>王西前</t>
  </si>
  <si>
    <t>王书礼</t>
  </si>
  <si>
    <t>朱竞成</t>
  </si>
  <si>
    <t>赵德兰</t>
  </si>
  <si>
    <t>李时英</t>
  </si>
  <si>
    <t>董洪良</t>
  </si>
  <si>
    <t>李永生</t>
  </si>
  <si>
    <t>蒋利华</t>
  </si>
  <si>
    <t>张伟</t>
  </si>
  <si>
    <t>赵权权</t>
  </si>
  <si>
    <t>王建</t>
  </si>
  <si>
    <t>闫金花</t>
  </si>
  <si>
    <t>烈山区烈山镇凤凰社区</t>
  </si>
  <si>
    <t>杨玉森</t>
  </si>
  <si>
    <t>烈山区宋疃镇松山社区</t>
  </si>
  <si>
    <t>邵三华</t>
  </si>
  <si>
    <t>李明飞</t>
  </si>
  <si>
    <t>赵成侠</t>
  </si>
  <si>
    <t>吴兴干</t>
  </si>
  <si>
    <t>李春龙</t>
  </si>
  <si>
    <t>谢争</t>
  </si>
  <si>
    <t>张志江</t>
  </si>
  <si>
    <t>谢路</t>
  </si>
  <si>
    <t>高立豹</t>
  </si>
  <si>
    <t>李军</t>
  </si>
  <si>
    <t>康伟</t>
  </si>
  <si>
    <t>王媚娜</t>
  </si>
  <si>
    <t>张韶罡</t>
  </si>
  <si>
    <t>韩光学</t>
  </si>
  <si>
    <t>陆运启</t>
  </si>
  <si>
    <t>李小孩</t>
  </si>
  <si>
    <t>朱雨</t>
  </si>
  <si>
    <t>郑赵氏</t>
  </si>
  <si>
    <t>孙宜军</t>
  </si>
  <si>
    <t>付忠魁</t>
  </si>
  <si>
    <t>朱淑芳</t>
  </si>
  <si>
    <t>李想</t>
  </si>
  <si>
    <t>李清</t>
  </si>
  <si>
    <t>周莉</t>
  </si>
  <si>
    <t>王蒙</t>
  </si>
  <si>
    <t>段佩佩</t>
  </si>
  <si>
    <t>赵伟</t>
  </si>
  <si>
    <t>丁银</t>
  </si>
  <si>
    <t>周宗健</t>
  </si>
  <si>
    <t>方竹仙</t>
  </si>
  <si>
    <t>田云龙</t>
  </si>
  <si>
    <t>魏光同</t>
  </si>
  <si>
    <t>王仓库</t>
  </si>
  <si>
    <t>杨金玉</t>
  </si>
  <si>
    <t>马怀平</t>
  </si>
  <si>
    <t>陈丹丹</t>
  </si>
  <si>
    <t>杨鹤</t>
  </si>
  <si>
    <t>李传生</t>
  </si>
  <si>
    <t>赵慧</t>
  </si>
  <si>
    <t>余昊</t>
  </si>
  <si>
    <t>蔡常旭</t>
  </si>
  <si>
    <t>赵红杰</t>
  </si>
  <si>
    <t>刘西良</t>
  </si>
  <si>
    <t>夏静</t>
  </si>
  <si>
    <t>舒玲</t>
  </si>
  <si>
    <t>朱成训</t>
  </si>
  <si>
    <t>杨登科</t>
  </si>
  <si>
    <t>化贵芝</t>
  </si>
  <si>
    <t>朱成春</t>
  </si>
  <si>
    <t>杨晓红</t>
  </si>
  <si>
    <t>朱成全</t>
  </si>
  <si>
    <t>张理论</t>
  </si>
  <si>
    <t>陈东京</t>
  </si>
  <si>
    <t>朱辉</t>
  </si>
  <si>
    <t>朱成信</t>
  </si>
  <si>
    <t>袁其鸥</t>
  </si>
  <si>
    <t>彭红</t>
  </si>
  <si>
    <t>丁超</t>
  </si>
  <si>
    <t>张红敏</t>
  </si>
  <si>
    <t>徐红</t>
  </si>
  <si>
    <t>张宏侠</t>
  </si>
  <si>
    <t>许慧侠</t>
  </si>
  <si>
    <t>周洪梅</t>
  </si>
  <si>
    <t>王怀东</t>
  </si>
  <si>
    <t>郑加英</t>
  </si>
  <si>
    <t>石永生</t>
  </si>
  <si>
    <t>高子腾</t>
  </si>
  <si>
    <t>王守民</t>
  </si>
  <si>
    <t>赵先红</t>
  </si>
  <si>
    <t>张凤坤</t>
  </si>
  <si>
    <t>任小梅</t>
  </si>
  <si>
    <t>陈云侠</t>
  </si>
  <si>
    <t>刘雪芹</t>
  </si>
  <si>
    <t>禹艳军</t>
  </si>
  <si>
    <t>夏国强</t>
  </si>
  <si>
    <t>陈迪雅</t>
  </si>
  <si>
    <t>韩紫傲</t>
  </si>
  <si>
    <t>曹凤举</t>
  </si>
  <si>
    <t>晋士民</t>
  </si>
  <si>
    <t>孙宏胜</t>
  </si>
  <si>
    <t>高鹏程</t>
  </si>
  <si>
    <t>谢桂芝</t>
  </si>
  <si>
    <t>豆欣悦</t>
  </si>
  <si>
    <t>李秀玲</t>
  </si>
  <si>
    <t>季雪峰</t>
  </si>
  <si>
    <t>陈月侠</t>
  </si>
  <si>
    <t>邱治淮</t>
  </si>
  <si>
    <t>程帅</t>
  </si>
  <si>
    <t>崔春晓</t>
  </si>
  <si>
    <t>王之九</t>
  </si>
  <si>
    <t>高冲</t>
  </si>
  <si>
    <t>李传响</t>
  </si>
  <si>
    <t>宁玥</t>
  </si>
  <si>
    <t>李本影</t>
  </si>
  <si>
    <t>杨利</t>
  </si>
  <si>
    <t>季文强</t>
  </si>
  <si>
    <t>朱浩泽</t>
  </si>
  <si>
    <t>王敬贤</t>
  </si>
  <si>
    <t>赵玉侠</t>
  </si>
  <si>
    <t>许开亮</t>
  </si>
  <si>
    <t>赵丽</t>
  </si>
  <si>
    <t>赵雪梅</t>
  </si>
  <si>
    <t>朱梅花</t>
  </si>
  <si>
    <t>叶开俊</t>
  </si>
  <si>
    <t>李广飞</t>
  </si>
  <si>
    <t>刘俊</t>
  </si>
  <si>
    <t>秦存玉</t>
  </si>
  <si>
    <t>马天宇</t>
  </si>
  <si>
    <t>任贵云</t>
  </si>
  <si>
    <t>张晋荣</t>
  </si>
  <si>
    <t>王玉朋</t>
  </si>
  <si>
    <t>朱鹏鹏</t>
  </si>
  <si>
    <t>耿小青</t>
  </si>
  <si>
    <t>陆贵学</t>
  </si>
  <si>
    <t>任明立</t>
  </si>
  <si>
    <t>况猛</t>
  </si>
  <si>
    <t>张楼</t>
  </si>
  <si>
    <t>高文博</t>
  </si>
  <si>
    <t>高大香</t>
  </si>
  <si>
    <t>岳金山</t>
  </si>
  <si>
    <t>李民</t>
  </si>
  <si>
    <t>顾祖民</t>
  </si>
  <si>
    <t>张利华</t>
  </si>
  <si>
    <t>况成敏</t>
  </si>
  <si>
    <t>王芝府</t>
  </si>
  <si>
    <t>代志干</t>
  </si>
  <si>
    <t>张长青</t>
  </si>
  <si>
    <t>李诚诚</t>
  </si>
  <si>
    <t>王晨</t>
  </si>
  <si>
    <t>王露洁</t>
  </si>
  <si>
    <t>张裕侠</t>
  </si>
  <si>
    <t>朱强</t>
  </si>
  <si>
    <t>张近</t>
  </si>
  <si>
    <t>朱艳艳</t>
  </si>
  <si>
    <t>杨洋</t>
  </si>
  <si>
    <t>化轶</t>
  </si>
  <si>
    <t>任青墨</t>
  </si>
  <si>
    <t>宋荣荣</t>
  </si>
  <si>
    <t>武霜</t>
  </si>
  <si>
    <t>周翠英</t>
  </si>
  <si>
    <t>樊应勇</t>
  </si>
  <si>
    <t>王朝宣</t>
  </si>
  <si>
    <t>刘新华</t>
  </si>
  <si>
    <t>王道伟</t>
  </si>
  <si>
    <t>张亮亮</t>
  </si>
  <si>
    <t>宗朋</t>
  </si>
  <si>
    <t>王柯</t>
  </si>
  <si>
    <t>张美侠</t>
  </si>
  <si>
    <t>杨正侠</t>
  </si>
  <si>
    <t>张在军</t>
  </si>
  <si>
    <t>朱建民</t>
  </si>
  <si>
    <t>韩晓恒</t>
  </si>
  <si>
    <t>李佩宏</t>
  </si>
  <si>
    <t>朱相城</t>
  </si>
  <si>
    <t>陶嵩</t>
  </si>
  <si>
    <t>任秀芹</t>
  </si>
  <si>
    <t>任云</t>
  </si>
  <si>
    <t>鲍淑玉</t>
  </si>
  <si>
    <t>王强强</t>
  </si>
  <si>
    <t>张思钢</t>
  </si>
  <si>
    <t>孙某青</t>
  </si>
  <si>
    <t>李雪峰</t>
  </si>
  <si>
    <t>张梦弟</t>
  </si>
  <si>
    <t>李顺利</t>
  </si>
  <si>
    <t>张朋</t>
  </si>
  <si>
    <t>张明恩</t>
  </si>
  <si>
    <t>韩梦男</t>
  </si>
  <si>
    <t>夏春玲</t>
  </si>
  <si>
    <t>朱德昌</t>
  </si>
  <si>
    <t>任明长</t>
  </si>
  <si>
    <t>高立喜</t>
  </si>
  <si>
    <t>李端结</t>
  </si>
  <si>
    <t>朱春节</t>
  </si>
  <si>
    <t>张思宝</t>
  </si>
  <si>
    <t>宋艳侠</t>
  </si>
  <si>
    <t>刘银</t>
  </si>
  <si>
    <t>王传训</t>
  </si>
  <si>
    <t>刘文明</t>
  </si>
  <si>
    <t>刘晨晨</t>
  </si>
  <si>
    <t>张淑灵</t>
  </si>
  <si>
    <t>黄昌才</t>
  </si>
  <si>
    <t>张文艳</t>
  </si>
  <si>
    <t>刘心悦</t>
  </si>
  <si>
    <t>董夫梅</t>
  </si>
  <si>
    <t>丁凤英</t>
  </si>
  <si>
    <t>化章财</t>
  </si>
  <si>
    <t>张孝民</t>
  </si>
  <si>
    <t>李江顺</t>
  </si>
  <si>
    <t>徐传芳</t>
  </si>
  <si>
    <t>余应好</t>
  </si>
  <si>
    <t>周传荣</t>
  </si>
  <si>
    <t>朱秀玲</t>
  </si>
  <si>
    <t>宋照民</t>
  </si>
  <si>
    <t>高本利</t>
  </si>
  <si>
    <t>赵一晨</t>
  </si>
  <si>
    <t>曹峻搏</t>
  </si>
  <si>
    <t>刘西民</t>
  </si>
  <si>
    <t>张启祥</t>
  </si>
  <si>
    <t>宋兴桥</t>
  </si>
  <si>
    <t>杨香响</t>
  </si>
  <si>
    <t>陈世冲</t>
  </si>
  <si>
    <t>朱仲宣</t>
  </si>
  <si>
    <t>宗秀花</t>
  </si>
  <si>
    <t>张臣臣</t>
  </si>
  <si>
    <t>李居元</t>
  </si>
  <si>
    <t>化成成</t>
  </si>
  <si>
    <t>张宏义</t>
  </si>
  <si>
    <t>禹延振</t>
  </si>
  <si>
    <t>杨淑英</t>
  </si>
  <si>
    <t>化章合</t>
  </si>
  <si>
    <t>张广水</t>
  </si>
  <si>
    <t>高爱连</t>
  </si>
  <si>
    <t>李丽</t>
  </si>
  <si>
    <t>黄银</t>
  </si>
  <si>
    <t>李康洁</t>
  </si>
  <si>
    <t>梁桂芝</t>
  </si>
  <si>
    <t>尖永正</t>
  </si>
  <si>
    <t>任佳望</t>
  </si>
  <si>
    <t>杜田才</t>
  </si>
  <si>
    <t>钮伟伟</t>
  </si>
  <si>
    <t>魏晓晓</t>
  </si>
  <si>
    <t>孙大干</t>
  </si>
  <si>
    <t>朱小椒</t>
  </si>
  <si>
    <t>张明强</t>
  </si>
  <si>
    <t>李良英</t>
  </si>
  <si>
    <t>牛新付</t>
  </si>
  <si>
    <t>刘大明</t>
  </si>
  <si>
    <t>田学凤</t>
  </si>
  <si>
    <t>张建</t>
  </si>
  <si>
    <t>况宝志</t>
  </si>
  <si>
    <t>董晨星</t>
  </si>
  <si>
    <t>王凯霞</t>
  </si>
  <si>
    <t>高大华</t>
  </si>
  <si>
    <t>李存英</t>
  </si>
  <si>
    <t>高本兰</t>
  </si>
  <si>
    <t>罗会侠</t>
  </si>
  <si>
    <t>王素兰</t>
  </si>
  <si>
    <t>张子默</t>
  </si>
  <si>
    <t>张心瑞</t>
  </si>
  <si>
    <t>侯分田</t>
  </si>
  <si>
    <t>孙兰英</t>
  </si>
  <si>
    <t>武文华</t>
  </si>
  <si>
    <t>孔静雯</t>
  </si>
  <si>
    <t>赵晓晓</t>
  </si>
  <si>
    <t>化苏洲</t>
  </si>
  <si>
    <t>张壮</t>
  </si>
  <si>
    <t>郑敏</t>
  </si>
  <si>
    <t>李三强</t>
  </si>
  <si>
    <t>周新节</t>
  </si>
  <si>
    <t>杨英</t>
  </si>
  <si>
    <t>陈强</t>
  </si>
  <si>
    <t>常双喜</t>
  </si>
  <si>
    <t>胡丹阳</t>
  </si>
  <si>
    <t>黄思荣</t>
  </si>
  <si>
    <t>丁利</t>
  </si>
  <si>
    <t>彭岭</t>
  </si>
  <si>
    <t>况开荣</t>
  </si>
  <si>
    <t>王宣玲</t>
  </si>
  <si>
    <t>李祥玉</t>
  </si>
  <si>
    <t>宋贤龙</t>
  </si>
  <si>
    <t>陆瑶</t>
  </si>
  <si>
    <t>况一涵</t>
  </si>
  <si>
    <t>朱翠红</t>
  </si>
  <si>
    <t>张思喜</t>
  </si>
  <si>
    <t>张洁</t>
  </si>
  <si>
    <t>李卫琴</t>
  </si>
  <si>
    <t>王华军</t>
  </si>
  <si>
    <t>王坤</t>
  </si>
  <si>
    <t>张如意</t>
  </si>
  <si>
    <t>金婷婷</t>
  </si>
  <si>
    <t>余启侠</t>
  </si>
  <si>
    <t>朱翠兰</t>
  </si>
  <si>
    <t>李加满</t>
  </si>
  <si>
    <t>谢敬原</t>
  </si>
  <si>
    <t>王永华</t>
  </si>
  <si>
    <t>陈长英</t>
  </si>
  <si>
    <t>王秀梅</t>
  </si>
  <si>
    <t>李宾</t>
  </si>
  <si>
    <t>郭金英</t>
  </si>
  <si>
    <t>陈孜默</t>
  </si>
  <si>
    <t>赵淑侠</t>
  </si>
  <si>
    <t>王宗梅</t>
  </si>
  <si>
    <t>秦德红</t>
  </si>
  <si>
    <t>马晓旭</t>
  </si>
  <si>
    <t>朱毅</t>
  </si>
  <si>
    <t>赵玉生</t>
  </si>
  <si>
    <t>杜谨鸿</t>
  </si>
  <si>
    <t>张金芝</t>
  </si>
  <si>
    <t>张学亮</t>
  </si>
  <si>
    <t>卞萍</t>
  </si>
  <si>
    <t>崔闪闪</t>
  </si>
  <si>
    <t>朱梦浩</t>
  </si>
  <si>
    <t>朱超</t>
  </si>
  <si>
    <t>任启银</t>
  </si>
  <si>
    <t>陈行展</t>
  </si>
  <si>
    <t>刘桂兰</t>
  </si>
  <si>
    <t>袁祖英</t>
  </si>
  <si>
    <t>张裕英</t>
  </si>
  <si>
    <t>陆士纯</t>
  </si>
  <si>
    <t>李从芳</t>
  </si>
  <si>
    <t>李从平</t>
  </si>
  <si>
    <t>李端方</t>
  </si>
  <si>
    <t>张明军</t>
  </si>
  <si>
    <t>朱兆国</t>
  </si>
  <si>
    <t>刘兰英</t>
  </si>
  <si>
    <t>李凤云</t>
  </si>
  <si>
    <t>杨凤侠</t>
  </si>
  <si>
    <t>欧如英</t>
  </si>
  <si>
    <t>张志全</t>
  </si>
  <si>
    <t>崔金凤</t>
  </si>
  <si>
    <t>赵敏</t>
  </si>
  <si>
    <t>陆传兰</t>
  </si>
  <si>
    <t>潘玉梅</t>
  </si>
  <si>
    <t>马翠芳</t>
  </si>
  <si>
    <t>程文荣</t>
  </si>
  <si>
    <t>陈辉</t>
  </si>
  <si>
    <t>董双德</t>
  </si>
  <si>
    <t>张兴利</t>
  </si>
  <si>
    <t>任明矿</t>
  </si>
  <si>
    <t>张玉芬</t>
  </si>
  <si>
    <t>邓正法</t>
  </si>
  <si>
    <t>周芹</t>
  </si>
  <si>
    <t>王金刚</t>
  </si>
  <si>
    <t>焦东玲</t>
  </si>
  <si>
    <t>夏文化</t>
  </si>
  <si>
    <t>马如江</t>
  </si>
  <si>
    <t>周开兵</t>
  </si>
  <si>
    <t>牛冬冬</t>
  </si>
  <si>
    <t>魏青青</t>
  </si>
  <si>
    <t>闫冰玉</t>
  </si>
  <si>
    <t>沙二孩</t>
  </si>
  <si>
    <t>李勇</t>
  </si>
  <si>
    <t>刘钦</t>
  </si>
  <si>
    <t>崔哲</t>
  </si>
  <si>
    <t>王荣</t>
  </si>
  <si>
    <t>田晨晨</t>
  </si>
  <si>
    <t>任清梅</t>
  </si>
  <si>
    <t>胡翠侠</t>
  </si>
  <si>
    <t>王浩宇</t>
  </si>
  <si>
    <t>张自强</t>
  </si>
  <si>
    <t>付建</t>
  </si>
  <si>
    <t>周罡仪</t>
  </si>
  <si>
    <t>刘文英</t>
  </si>
  <si>
    <t>王红梅</t>
  </si>
  <si>
    <t>刘余珍</t>
  </si>
  <si>
    <t>刘景莉</t>
  </si>
  <si>
    <t>陈蓝伊一</t>
  </si>
  <si>
    <t>展娜娜</t>
  </si>
  <si>
    <t>夏佩佩</t>
  </si>
  <si>
    <t>陆嘉奥</t>
  </si>
  <si>
    <t>郑加兰</t>
  </si>
  <si>
    <t>李文英</t>
  </si>
  <si>
    <t>朱学业</t>
  </si>
  <si>
    <t>朱兰英</t>
  </si>
  <si>
    <t>朱学法</t>
  </si>
  <si>
    <t>李兴文</t>
  </si>
  <si>
    <t>申华</t>
  </si>
  <si>
    <t>曹元英</t>
  </si>
  <si>
    <t>赵凤英</t>
  </si>
  <si>
    <t>杨正生</t>
  </si>
  <si>
    <t>李影</t>
  </si>
  <si>
    <t>化章迎</t>
  </si>
  <si>
    <t>孙宜磨</t>
  </si>
  <si>
    <t>李包工</t>
  </si>
  <si>
    <t>刘多友</t>
  </si>
  <si>
    <t>高立成</t>
  </si>
  <si>
    <t>高振东</t>
  </si>
  <si>
    <t>陈钦云</t>
  </si>
  <si>
    <t>化范云</t>
  </si>
  <si>
    <t>王家保</t>
  </si>
  <si>
    <t>化宜超</t>
  </si>
  <si>
    <t>王子寒</t>
  </si>
  <si>
    <t>王翠美</t>
  </si>
  <si>
    <t>张凤亚</t>
  </si>
  <si>
    <t>阜小五</t>
  </si>
  <si>
    <t>孙武</t>
  </si>
  <si>
    <t>刘士立</t>
  </si>
  <si>
    <t>张思雨</t>
  </si>
  <si>
    <t>吴胜春</t>
  </si>
  <si>
    <t>张壮壮</t>
  </si>
  <si>
    <t>胡云瑞</t>
  </si>
  <si>
    <t>吴宏海</t>
  </si>
  <si>
    <t>刘洋</t>
  </si>
  <si>
    <t>王伟光</t>
  </si>
  <si>
    <t>李贺</t>
  </si>
  <si>
    <t>高立彩</t>
  </si>
  <si>
    <t>化贵玲</t>
  </si>
  <si>
    <t>贾爱兰</t>
  </si>
  <si>
    <t>陈林</t>
  </si>
  <si>
    <t>李翠连</t>
  </si>
  <si>
    <t>李前进</t>
  </si>
  <si>
    <t>李龙</t>
  </si>
  <si>
    <t>蹇坤</t>
  </si>
  <si>
    <t>王宏杰</t>
  </si>
  <si>
    <t>李娟</t>
  </si>
  <si>
    <t>王兵</t>
  </si>
  <si>
    <t>烈山区古饶镇前岭社区</t>
  </si>
  <si>
    <t>刘向阳</t>
  </si>
  <si>
    <t>辛清龙</t>
  </si>
  <si>
    <t>王朝赢</t>
  </si>
  <si>
    <t>周娟</t>
  </si>
  <si>
    <t>谢忠祥</t>
  </si>
  <si>
    <t>化书梅</t>
  </si>
  <si>
    <t>朱上海</t>
  </si>
  <si>
    <t>宗霈雯</t>
  </si>
  <si>
    <t>宋秀兰</t>
  </si>
  <si>
    <t>石启民</t>
  </si>
  <si>
    <t>宋兴明</t>
  </si>
  <si>
    <t>宋兴栋</t>
  </si>
  <si>
    <t>顾美侠</t>
  </si>
  <si>
    <t>郭新亭</t>
  </si>
  <si>
    <t>张安全</t>
  </si>
  <si>
    <t>朱艳</t>
  </si>
  <si>
    <t>梁翠侠</t>
  </si>
  <si>
    <t>王传合</t>
  </si>
  <si>
    <t>孔献伍</t>
  </si>
  <si>
    <t>关开忠</t>
  </si>
  <si>
    <t>关开明</t>
  </si>
  <si>
    <t>王博文</t>
  </si>
  <si>
    <t>李孝忠</t>
  </si>
  <si>
    <t>雷德义</t>
  </si>
  <si>
    <t>李桂连</t>
  </si>
  <si>
    <t>刘新景</t>
  </si>
  <si>
    <t>戴妍妍</t>
  </si>
  <si>
    <t>杨侠</t>
  </si>
  <si>
    <t>况丽华</t>
  </si>
  <si>
    <t>顾玉兰</t>
  </si>
  <si>
    <t>李金平</t>
  </si>
  <si>
    <t>唐文桥</t>
  </si>
  <si>
    <t>李笑笑</t>
  </si>
  <si>
    <t>王翼飞</t>
  </si>
  <si>
    <t>蔡明</t>
  </si>
  <si>
    <t>刘士珍</t>
  </si>
  <si>
    <t>张健</t>
  </si>
  <si>
    <t>孟玉花</t>
  </si>
  <si>
    <t>朱干喜</t>
  </si>
  <si>
    <t>宋巧兰</t>
  </si>
  <si>
    <t>李萍</t>
  </si>
  <si>
    <t>李辉</t>
  </si>
  <si>
    <t>李倩倩</t>
  </si>
  <si>
    <t>况平</t>
  </si>
  <si>
    <t>李艳</t>
  </si>
  <si>
    <t>黄金花</t>
  </si>
  <si>
    <t>孙艳玲</t>
  </si>
  <si>
    <t>谢嵩</t>
  </si>
  <si>
    <t>王文秀</t>
  </si>
  <si>
    <t>王姿悦</t>
  </si>
  <si>
    <t>栾跃</t>
  </si>
  <si>
    <t>贺兰侠</t>
  </si>
  <si>
    <t>李平</t>
  </si>
  <si>
    <t>周茂才</t>
  </si>
  <si>
    <t>耿小四</t>
  </si>
  <si>
    <t>杨香明</t>
  </si>
  <si>
    <t>李珍珍</t>
  </si>
  <si>
    <t>张思红</t>
  </si>
  <si>
    <t>李端银</t>
  </si>
  <si>
    <t>刘凤玲</t>
  </si>
  <si>
    <t>杜学涛</t>
  </si>
  <si>
    <t>高东海</t>
  </si>
  <si>
    <t>王书梅</t>
  </si>
  <si>
    <t>余运前</t>
  </si>
  <si>
    <t>王进</t>
  </si>
  <si>
    <t>化范前</t>
  </si>
  <si>
    <t>蒋秀芳</t>
  </si>
  <si>
    <t>化宜奕</t>
  </si>
  <si>
    <t>宋计福</t>
  </si>
  <si>
    <t>马胜辉</t>
  </si>
  <si>
    <t>章一鸣</t>
  </si>
  <si>
    <t>钱学习</t>
  </si>
  <si>
    <t>王淑珍</t>
  </si>
  <si>
    <t>任明亮</t>
  </si>
  <si>
    <t>赵鹏</t>
  </si>
  <si>
    <t>方静</t>
  </si>
  <si>
    <t>候翠兰</t>
  </si>
  <si>
    <t>王军</t>
  </si>
  <si>
    <t>王回永</t>
  </si>
  <si>
    <t>杨莉</t>
  </si>
  <si>
    <t>谢胜男</t>
  </si>
  <si>
    <t>朱学林</t>
  </si>
  <si>
    <t>崔利华</t>
  </si>
  <si>
    <t>马鹏</t>
  </si>
  <si>
    <t>周小丽</t>
  </si>
  <si>
    <t>彭文勇</t>
  </si>
  <si>
    <t>孙新安</t>
  </si>
  <si>
    <t>张永珠</t>
  </si>
  <si>
    <t>城市低保</t>
  </si>
  <si>
    <t>王萍</t>
  </si>
  <si>
    <t>李秀华</t>
  </si>
  <si>
    <t>王永琴</t>
  </si>
  <si>
    <t>朱金平</t>
  </si>
  <si>
    <t>吕玉华</t>
  </si>
  <si>
    <t>陈玉龙</t>
  </si>
  <si>
    <t>葛印侠</t>
  </si>
  <si>
    <t>况敬敏</t>
  </si>
  <si>
    <t>郑春花</t>
  </si>
  <si>
    <t>谢安心</t>
  </si>
  <si>
    <t>李景</t>
  </si>
  <si>
    <t>陆中华</t>
  </si>
  <si>
    <t>赵云侠</t>
  </si>
  <si>
    <t>梁辉</t>
  </si>
  <si>
    <t>刘静静</t>
  </si>
  <si>
    <t>魏淑平</t>
  </si>
  <si>
    <t>任子悦</t>
  </si>
  <si>
    <t>陈宏宇</t>
  </si>
  <si>
    <t>吴荣兰</t>
  </si>
  <si>
    <t>董爱华</t>
  </si>
  <si>
    <t>胡英</t>
  </si>
  <si>
    <t>孙飞</t>
  </si>
  <si>
    <t>陈若礼</t>
  </si>
  <si>
    <t>孟凡林</t>
  </si>
  <si>
    <t>冯士军</t>
  </si>
  <si>
    <t>王亚州</t>
  </si>
  <si>
    <t>马新兵</t>
  </si>
  <si>
    <t>刘影</t>
  </si>
  <si>
    <t>张跃</t>
  </si>
  <si>
    <t>张景顺</t>
  </si>
  <si>
    <t>彭明明</t>
  </si>
  <si>
    <t>杨子杰</t>
  </si>
  <si>
    <t>王思雨</t>
  </si>
  <si>
    <t>葛允喜</t>
  </si>
  <si>
    <t>张明金</t>
  </si>
  <si>
    <t>杨梓鑫</t>
  </si>
  <si>
    <t>井泉芬</t>
  </si>
  <si>
    <t>贾运明</t>
  </si>
  <si>
    <t>张学军</t>
  </si>
  <si>
    <t>段玉兰</t>
  </si>
  <si>
    <t>朱玉梅</t>
  </si>
  <si>
    <t>朱秀云</t>
  </si>
  <si>
    <t>张瑞娥</t>
  </si>
  <si>
    <t>孙明见</t>
  </si>
  <si>
    <t>化艳丽</t>
  </si>
  <si>
    <t>王小影</t>
  </si>
  <si>
    <t>朱天争</t>
  </si>
  <si>
    <t>化苏风</t>
  </si>
  <si>
    <t>王秀兰</t>
  </si>
  <si>
    <t>马丽芳</t>
  </si>
  <si>
    <t>王新梅</t>
  </si>
  <si>
    <t>马侠</t>
  </si>
  <si>
    <t>罗敏</t>
  </si>
  <si>
    <t>张琳</t>
  </si>
  <si>
    <t>朱飞</t>
  </si>
  <si>
    <t>贾晓乐</t>
  </si>
  <si>
    <t>王翠丽</t>
  </si>
  <si>
    <t>张凡</t>
  </si>
  <si>
    <t>程倩</t>
  </si>
  <si>
    <t>张怀顺</t>
  </si>
  <si>
    <t>宋贤梅</t>
  </si>
  <si>
    <t>王振迎</t>
  </si>
  <si>
    <t>杨方华</t>
  </si>
  <si>
    <t>王宗启</t>
  </si>
  <si>
    <t>谢心连</t>
  </si>
  <si>
    <t>朱银侠</t>
  </si>
  <si>
    <t>芦方</t>
  </si>
  <si>
    <t>封雪</t>
  </si>
  <si>
    <t>李开环</t>
  </si>
  <si>
    <t>李秀芳</t>
  </si>
  <si>
    <t>李祥志</t>
  </si>
  <si>
    <t>程秀华</t>
  </si>
  <si>
    <t>陆冉</t>
  </si>
  <si>
    <t>刘志宇</t>
  </si>
  <si>
    <t>刘西平</t>
  </si>
  <si>
    <t>张广军</t>
  </si>
  <si>
    <t>颜世敏</t>
  </si>
  <si>
    <t>朱梦晴</t>
  </si>
  <si>
    <t>杜铜城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</si>
</sst>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1" fontId="14" fillId="0" borderId="0" applyFont="false" applyFill="false" applyBorder="false" applyAlignment="false" applyProtection="false"/>
    <xf numFmtId="44" fontId="14" fillId="0" borderId="0" applyFont="false" applyFill="false" applyBorder="false" applyAlignment="false" applyProtection="false"/>
    <xf numFmtId="9" fontId="14" fillId="0" borderId="0" applyFont="false" applyFill="false" applyBorder="false" applyAlignment="false" applyProtection="false"/>
    <xf numFmtId="0" fontId="0" fillId="0" borderId="0">
      <alignment vertical="center"/>
    </xf>
    <xf numFmtId="0" fontId="2" fillId="15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/>
    <xf numFmtId="0" fontId="3" fillId="31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/>
    <xf numFmtId="0" fontId="2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6" borderId="11" applyNumberFormat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12" fillId="17" borderId="6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9" borderId="8" applyNumberFormat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9" borderId="6" applyNumberFormat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9" fillId="20" borderId="9" applyNumberFormat="false" applyFont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02"/>
  <sheetViews>
    <sheetView showGridLines="0" tabSelected="1" topLeftCell="D1" workbookViewId="0">
      <selection activeCell="H11" sqref="H11"/>
    </sheetView>
  </sheetViews>
  <sheetFormatPr defaultColWidth="9" defaultRowHeight="13.5" outlineLevelCol="7"/>
  <cols>
    <col min="1" max="1" width="9.5" customWidth="true"/>
    <col min="2" max="2" width="25.125" customWidth="true"/>
    <col min="3" max="4" width="20.625" customWidth="true"/>
    <col min="5" max="5" width="28.125" customWidth="true"/>
    <col min="6" max="6" width="30.125" customWidth="true"/>
    <col min="7" max="8" width="27" customWidth="true"/>
  </cols>
  <sheetData>
    <row r="1" s="1" customFormat="true" ht="37.5" customHeight="true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true" ht="22.5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true" ht="22.5" customHeight="true" spans="1:8">
      <c r="A3" s="6">
        <f>1</f>
        <v>1</v>
      </c>
      <c r="B3" s="6">
        <v>43084</v>
      </c>
      <c r="C3" s="6" t="s">
        <v>9</v>
      </c>
      <c r="D3" s="6" t="s">
        <v>10</v>
      </c>
      <c r="E3" s="6" t="s">
        <v>11</v>
      </c>
      <c r="F3" s="6" t="s">
        <v>12</v>
      </c>
      <c r="G3" s="6">
        <v>1</v>
      </c>
      <c r="H3" s="6">
        <v>760</v>
      </c>
    </row>
    <row r="4" s="2" customFormat="true" ht="22.5" customHeight="true" spans="1:8">
      <c r="A4" s="6">
        <f>2</f>
        <v>2</v>
      </c>
      <c r="B4" s="6">
        <v>43084</v>
      </c>
      <c r="C4" s="6" t="s">
        <v>13</v>
      </c>
      <c r="D4" s="6" t="s">
        <v>14</v>
      </c>
      <c r="E4" s="6" t="s">
        <v>15</v>
      </c>
      <c r="F4" s="6" t="s">
        <v>12</v>
      </c>
      <c r="G4" s="6">
        <v>2</v>
      </c>
      <c r="H4" s="6">
        <v>1486</v>
      </c>
    </row>
    <row r="5" s="2" customFormat="true" ht="22.5" customHeight="true" spans="1:8">
      <c r="A5" s="6">
        <f>3</f>
        <v>3</v>
      </c>
      <c r="B5" s="6">
        <v>43075</v>
      </c>
      <c r="C5" s="6" t="s">
        <v>16</v>
      </c>
      <c r="D5" s="6" t="s">
        <v>10</v>
      </c>
      <c r="E5" s="6" t="s">
        <v>17</v>
      </c>
      <c r="F5" s="6" t="s">
        <v>18</v>
      </c>
      <c r="G5" s="6">
        <v>2</v>
      </c>
      <c r="H5" s="6">
        <v>1428</v>
      </c>
    </row>
    <row r="6" s="2" customFormat="true" ht="22.5" customHeight="true" spans="1:8">
      <c r="A6" s="6">
        <f>4</f>
        <v>4</v>
      </c>
      <c r="B6" s="6">
        <v>43075</v>
      </c>
      <c r="C6" s="6" t="s">
        <v>19</v>
      </c>
      <c r="D6" s="6" t="s">
        <v>14</v>
      </c>
      <c r="E6" s="6" t="s">
        <v>20</v>
      </c>
      <c r="F6" s="6" t="s">
        <v>12</v>
      </c>
      <c r="G6" s="6">
        <v>1</v>
      </c>
      <c r="H6" s="6">
        <v>793</v>
      </c>
    </row>
    <row r="7" s="2" customFormat="true" ht="22.5" customHeight="true" spans="1:8">
      <c r="A7" s="6">
        <f>5</f>
        <v>5</v>
      </c>
      <c r="B7" s="6">
        <v>43075</v>
      </c>
      <c r="C7" s="6" t="s">
        <v>21</v>
      </c>
      <c r="D7" s="6" t="s">
        <v>10</v>
      </c>
      <c r="E7" s="6" t="s">
        <v>20</v>
      </c>
      <c r="F7" s="6" t="s">
        <v>18</v>
      </c>
      <c r="G7" s="6">
        <v>2</v>
      </c>
      <c r="H7" s="6">
        <v>1117</v>
      </c>
    </row>
    <row r="8" s="2" customFormat="true" ht="22.5" customHeight="true" spans="1:8">
      <c r="A8" s="6">
        <f>6</f>
        <v>6</v>
      </c>
      <c r="B8" s="6">
        <v>43075</v>
      </c>
      <c r="C8" s="6" t="s">
        <v>22</v>
      </c>
      <c r="D8" s="6" t="s">
        <v>14</v>
      </c>
      <c r="E8" s="6" t="s">
        <v>20</v>
      </c>
      <c r="F8" s="6" t="s">
        <v>18</v>
      </c>
      <c r="G8" s="6">
        <v>3</v>
      </c>
      <c r="H8" s="6">
        <v>1680</v>
      </c>
    </row>
    <row r="9" s="2" customFormat="true" ht="22.5" customHeight="true" spans="1:8">
      <c r="A9" s="6">
        <f>7</f>
        <v>7</v>
      </c>
      <c r="B9" s="6">
        <v>43075</v>
      </c>
      <c r="C9" s="6" t="s">
        <v>23</v>
      </c>
      <c r="D9" s="6" t="s">
        <v>10</v>
      </c>
      <c r="E9" s="6" t="s">
        <v>24</v>
      </c>
      <c r="F9" s="6" t="s">
        <v>12</v>
      </c>
      <c r="G9" s="6">
        <v>1</v>
      </c>
      <c r="H9" s="6">
        <v>750</v>
      </c>
    </row>
    <row r="10" s="2" customFormat="true" ht="22.5" customHeight="true" spans="1:8">
      <c r="A10" s="6">
        <f>8</f>
        <v>8</v>
      </c>
      <c r="B10" s="6">
        <v>43075</v>
      </c>
      <c r="C10" s="6" t="s">
        <v>25</v>
      </c>
      <c r="D10" s="6" t="s">
        <v>14</v>
      </c>
      <c r="E10" s="6" t="s">
        <v>26</v>
      </c>
      <c r="F10" s="6" t="s">
        <v>12</v>
      </c>
      <c r="G10" s="6">
        <v>2</v>
      </c>
      <c r="H10" s="6">
        <v>1423</v>
      </c>
    </row>
    <row r="11" s="2" customFormat="true" ht="22.5" customHeight="true" spans="1:8">
      <c r="A11" s="6">
        <f>9</f>
        <v>9</v>
      </c>
      <c r="B11" s="6">
        <v>43075</v>
      </c>
      <c r="C11" s="6" t="s">
        <v>27</v>
      </c>
      <c r="D11" s="6" t="s">
        <v>10</v>
      </c>
      <c r="E11" s="6" t="s">
        <v>20</v>
      </c>
      <c r="F11" s="6" t="s">
        <v>18</v>
      </c>
      <c r="G11" s="6">
        <v>1</v>
      </c>
      <c r="H11" s="6">
        <v>650</v>
      </c>
    </row>
    <row r="12" s="2" customFormat="true" ht="22.5" customHeight="true" spans="1:8">
      <c r="A12" s="6">
        <f>10</f>
        <v>10</v>
      </c>
      <c r="B12" s="6">
        <v>43075</v>
      </c>
      <c r="C12" s="6" t="s">
        <v>28</v>
      </c>
      <c r="D12" s="6" t="s">
        <v>14</v>
      </c>
      <c r="E12" s="6" t="s">
        <v>20</v>
      </c>
      <c r="F12" s="6" t="s">
        <v>18</v>
      </c>
      <c r="G12" s="6">
        <v>1</v>
      </c>
      <c r="H12" s="6">
        <v>650</v>
      </c>
    </row>
    <row r="13" s="2" customFormat="true" ht="22.5" customHeight="true" spans="1:8">
      <c r="A13" s="6">
        <f>11</f>
        <v>11</v>
      </c>
      <c r="B13" s="6">
        <v>43084</v>
      </c>
      <c r="C13" s="6" t="s">
        <v>29</v>
      </c>
      <c r="D13" s="6" t="s">
        <v>14</v>
      </c>
      <c r="E13" s="6" t="s">
        <v>30</v>
      </c>
      <c r="F13" s="6" t="s">
        <v>18</v>
      </c>
      <c r="G13" s="6">
        <v>2</v>
      </c>
      <c r="H13" s="6">
        <v>1468</v>
      </c>
    </row>
    <row r="14" s="2" customFormat="true" ht="22.5" customHeight="true" spans="1:8">
      <c r="A14" s="6">
        <f>12</f>
        <v>12</v>
      </c>
      <c r="B14" s="6">
        <v>43084</v>
      </c>
      <c r="C14" s="6" t="s">
        <v>31</v>
      </c>
      <c r="D14" s="6" t="s">
        <v>10</v>
      </c>
      <c r="E14" s="6" t="s">
        <v>11</v>
      </c>
      <c r="F14" s="6" t="s">
        <v>18</v>
      </c>
      <c r="G14" s="6">
        <v>1</v>
      </c>
      <c r="H14" s="6">
        <v>798</v>
      </c>
    </row>
    <row r="15" s="2" customFormat="true" ht="22.5" customHeight="true" spans="1:8">
      <c r="A15" s="6">
        <f>13</f>
        <v>13</v>
      </c>
      <c r="B15" s="6">
        <v>43084</v>
      </c>
      <c r="C15" s="6" t="s">
        <v>32</v>
      </c>
      <c r="D15" s="6" t="s">
        <v>10</v>
      </c>
      <c r="E15" s="6" t="s">
        <v>30</v>
      </c>
      <c r="F15" s="6" t="s">
        <v>12</v>
      </c>
      <c r="G15" s="6">
        <v>1</v>
      </c>
      <c r="H15" s="6">
        <v>720</v>
      </c>
    </row>
    <row r="16" s="2" customFormat="true" ht="22.5" customHeight="true" spans="1:8">
      <c r="A16" s="6">
        <f>14</f>
        <v>14</v>
      </c>
      <c r="B16" s="6">
        <v>43075</v>
      </c>
      <c r="C16" s="6" t="s">
        <v>33</v>
      </c>
      <c r="D16" s="6" t="s">
        <v>10</v>
      </c>
      <c r="E16" s="6" t="s">
        <v>34</v>
      </c>
      <c r="F16" s="6" t="s">
        <v>12</v>
      </c>
      <c r="G16" s="6">
        <v>1</v>
      </c>
      <c r="H16" s="6">
        <v>777</v>
      </c>
    </row>
    <row r="17" s="2" customFormat="true" ht="22.5" customHeight="true" spans="1:8">
      <c r="A17" s="6">
        <f>15</f>
        <v>15</v>
      </c>
      <c r="B17" s="6">
        <v>43075</v>
      </c>
      <c r="C17" s="6" t="s">
        <v>35</v>
      </c>
      <c r="D17" s="6" t="s">
        <v>10</v>
      </c>
      <c r="E17" s="6" t="s">
        <v>36</v>
      </c>
      <c r="F17" s="6" t="s">
        <v>12</v>
      </c>
      <c r="G17" s="6">
        <v>1</v>
      </c>
      <c r="H17" s="6">
        <v>728</v>
      </c>
    </row>
    <row r="18" s="2" customFormat="true" ht="22.5" customHeight="true" spans="1:8">
      <c r="A18" s="6">
        <f>16</f>
        <v>16</v>
      </c>
      <c r="B18" s="6">
        <v>43084</v>
      </c>
      <c r="C18" s="6" t="s">
        <v>37</v>
      </c>
      <c r="D18" s="6" t="s">
        <v>10</v>
      </c>
      <c r="E18" s="6" t="s">
        <v>30</v>
      </c>
      <c r="F18" s="6" t="s">
        <v>18</v>
      </c>
      <c r="G18" s="6">
        <v>1</v>
      </c>
      <c r="H18" s="6">
        <v>727</v>
      </c>
    </row>
    <row r="19" s="2" customFormat="true" ht="22.5" customHeight="true" spans="1:8">
      <c r="A19" s="6">
        <f>17</f>
        <v>17</v>
      </c>
      <c r="B19" s="6">
        <v>43084</v>
      </c>
      <c r="C19" s="6" t="s">
        <v>38</v>
      </c>
      <c r="D19" s="6" t="s">
        <v>10</v>
      </c>
      <c r="E19" s="6" t="s">
        <v>30</v>
      </c>
      <c r="F19" s="6" t="s">
        <v>18</v>
      </c>
      <c r="G19" s="6">
        <v>1</v>
      </c>
      <c r="H19" s="6">
        <v>688</v>
      </c>
    </row>
    <row r="20" s="2" customFormat="true" ht="22.5" customHeight="true" spans="1:8">
      <c r="A20" s="6">
        <f>18</f>
        <v>18</v>
      </c>
      <c r="B20" s="6">
        <v>43084</v>
      </c>
      <c r="C20" s="6" t="s">
        <v>39</v>
      </c>
      <c r="D20" s="6" t="s">
        <v>10</v>
      </c>
      <c r="E20" s="6" t="s">
        <v>40</v>
      </c>
      <c r="F20" s="6" t="s">
        <v>18</v>
      </c>
      <c r="G20" s="6">
        <v>1</v>
      </c>
      <c r="H20" s="6">
        <v>658</v>
      </c>
    </row>
    <row r="21" s="2" customFormat="true" ht="22.5" customHeight="true" spans="1:8">
      <c r="A21" s="6">
        <f>19</f>
        <v>19</v>
      </c>
      <c r="B21" s="6">
        <v>43075</v>
      </c>
      <c r="C21" s="6" t="s">
        <v>41</v>
      </c>
      <c r="D21" s="6" t="s">
        <v>10</v>
      </c>
      <c r="E21" s="6" t="s">
        <v>34</v>
      </c>
      <c r="F21" s="6" t="s">
        <v>18</v>
      </c>
      <c r="G21" s="6">
        <v>1</v>
      </c>
      <c r="H21" s="6">
        <v>708</v>
      </c>
    </row>
    <row r="22" s="2" customFormat="true" ht="22.5" customHeight="true" spans="1:8">
      <c r="A22" s="6">
        <f>20</f>
        <v>20</v>
      </c>
      <c r="B22" s="6">
        <v>43084</v>
      </c>
      <c r="C22" s="6" t="s">
        <v>42</v>
      </c>
      <c r="D22" s="6" t="s">
        <v>10</v>
      </c>
      <c r="E22" s="6" t="s">
        <v>30</v>
      </c>
      <c r="F22" s="6" t="s">
        <v>18</v>
      </c>
      <c r="G22" s="6">
        <v>1</v>
      </c>
      <c r="H22" s="6">
        <v>711</v>
      </c>
    </row>
    <row r="23" s="2" customFormat="true" ht="22.5" customHeight="true" spans="1:8">
      <c r="A23" s="6">
        <f>21</f>
        <v>21</v>
      </c>
      <c r="B23" s="6">
        <v>43084</v>
      </c>
      <c r="C23" s="6" t="s">
        <v>43</v>
      </c>
      <c r="D23" s="6" t="s">
        <v>10</v>
      </c>
      <c r="E23" s="6" t="s">
        <v>30</v>
      </c>
      <c r="F23" s="6" t="s">
        <v>18</v>
      </c>
      <c r="G23" s="6">
        <v>1</v>
      </c>
      <c r="H23" s="6">
        <v>698</v>
      </c>
    </row>
    <row r="24" s="2" customFormat="true" ht="22.5" customHeight="true" spans="1:8">
      <c r="A24" s="6">
        <f>22</f>
        <v>22</v>
      </c>
      <c r="B24" s="6">
        <v>43075</v>
      </c>
      <c r="C24" s="6" t="s">
        <v>44</v>
      </c>
      <c r="D24" s="6" t="s">
        <v>10</v>
      </c>
      <c r="E24" s="6" t="s">
        <v>45</v>
      </c>
      <c r="F24" s="6" t="s">
        <v>18</v>
      </c>
      <c r="G24" s="6">
        <v>1</v>
      </c>
      <c r="H24" s="6">
        <v>708</v>
      </c>
    </row>
    <row r="25" s="2" customFormat="true" ht="22.5" customHeight="true" spans="1:8">
      <c r="A25" s="6">
        <f>23</f>
        <v>23</v>
      </c>
      <c r="B25" s="6">
        <v>43075</v>
      </c>
      <c r="C25" s="6" t="s">
        <v>46</v>
      </c>
      <c r="D25" s="6" t="s">
        <v>10</v>
      </c>
      <c r="E25" s="6" t="s">
        <v>20</v>
      </c>
      <c r="F25" s="6" t="s">
        <v>18</v>
      </c>
      <c r="G25" s="6">
        <v>1</v>
      </c>
      <c r="H25" s="6">
        <v>708</v>
      </c>
    </row>
    <row r="26" s="2" customFormat="true" ht="22.5" customHeight="true" spans="1:8">
      <c r="A26" s="6">
        <f>24</f>
        <v>24</v>
      </c>
      <c r="B26" s="6">
        <v>43075</v>
      </c>
      <c r="C26" s="6" t="s">
        <v>47</v>
      </c>
      <c r="D26" s="6" t="s">
        <v>10</v>
      </c>
      <c r="E26" s="6" t="s">
        <v>34</v>
      </c>
      <c r="F26" s="6" t="s">
        <v>18</v>
      </c>
      <c r="G26" s="6">
        <v>1</v>
      </c>
      <c r="H26" s="6">
        <v>708</v>
      </c>
    </row>
    <row r="27" s="2" customFormat="true" ht="22.5" customHeight="true" spans="1:8">
      <c r="A27" s="6">
        <f>25</f>
        <v>25</v>
      </c>
      <c r="B27" s="6">
        <v>43075</v>
      </c>
      <c r="C27" s="6" t="s">
        <v>48</v>
      </c>
      <c r="D27" s="6" t="s">
        <v>10</v>
      </c>
      <c r="E27" s="6" t="s">
        <v>20</v>
      </c>
      <c r="F27" s="6" t="s">
        <v>12</v>
      </c>
      <c r="G27" s="6">
        <v>1</v>
      </c>
      <c r="H27" s="6">
        <v>663</v>
      </c>
    </row>
    <row r="28" s="2" customFormat="true" ht="22.5" customHeight="true" spans="1:8">
      <c r="A28" s="6">
        <f>26</f>
        <v>26</v>
      </c>
      <c r="B28" s="6">
        <v>43084</v>
      </c>
      <c r="C28" s="6" t="s">
        <v>49</v>
      </c>
      <c r="D28" s="6" t="s">
        <v>10</v>
      </c>
      <c r="E28" s="6" t="s">
        <v>40</v>
      </c>
      <c r="F28" s="6" t="s">
        <v>18</v>
      </c>
      <c r="G28" s="6">
        <v>1</v>
      </c>
      <c r="H28" s="6">
        <v>658</v>
      </c>
    </row>
    <row r="29" s="2" customFormat="true" ht="22.5" customHeight="true" spans="1:8">
      <c r="A29" s="6">
        <f>27</f>
        <v>27</v>
      </c>
      <c r="B29" s="6">
        <v>43075</v>
      </c>
      <c r="C29" s="6" t="s">
        <v>50</v>
      </c>
      <c r="D29" s="6" t="s">
        <v>10</v>
      </c>
      <c r="E29" s="6" t="s">
        <v>20</v>
      </c>
      <c r="F29" s="6" t="s">
        <v>12</v>
      </c>
      <c r="G29" s="6">
        <v>1</v>
      </c>
      <c r="H29" s="6">
        <v>793</v>
      </c>
    </row>
    <row r="30" s="2" customFormat="true" ht="22.5" customHeight="true" spans="1:8">
      <c r="A30" s="6">
        <f>28</f>
        <v>28</v>
      </c>
      <c r="B30" s="6">
        <v>43075</v>
      </c>
      <c r="C30" s="6" t="s">
        <v>51</v>
      </c>
      <c r="D30" s="6" t="s">
        <v>14</v>
      </c>
      <c r="E30" s="6" t="s">
        <v>20</v>
      </c>
      <c r="F30" s="6" t="s">
        <v>18</v>
      </c>
      <c r="G30" s="6">
        <v>1</v>
      </c>
      <c r="H30" s="6">
        <v>718</v>
      </c>
    </row>
    <row r="31" s="2" customFormat="true" ht="22.5" customHeight="true" spans="1:8">
      <c r="A31" s="6">
        <f>29</f>
        <v>29</v>
      </c>
      <c r="B31" s="6">
        <v>43075</v>
      </c>
      <c r="C31" s="6" t="s">
        <v>52</v>
      </c>
      <c r="D31" s="6" t="s">
        <v>10</v>
      </c>
      <c r="E31" s="6" t="s">
        <v>20</v>
      </c>
      <c r="F31" s="6" t="s">
        <v>18</v>
      </c>
      <c r="G31" s="6">
        <v>1</v>
      </c>
      <c r="H31" s="6">
        <v>708</v>
      </c>
    </row>
    <row r="32" s="2" customFormat="true" ht="22.5" customHeight="true" spans="1:8">
      <c r="A32" s="6">
        <f>30</f>
        <v>30</v>
      </c>
      <c r="B32" s="6">
        <v>43075</v>
      </c>
      <c r="C32" s="6" t="s">
        <v>53</v>
      </c>
      <c r="D32" s="6" t="s">
        <v>10</v>
      </c>
      <c r="E32" s="6" t="s">
        <v>20</v>
      </c>
      <c r="F32" s="6" t="s">
        <v>18</v>
      </c>
      <c r="G32" s="6">
        <v>1</v>
      </c>
      <c r="H32" s="6">
        <v>748</v>
      </c>
    </row>
    <row r="33" s="2" customFormat="true" ht="22.5" customHeight="true" spans="1:8">
      <c r="A33" s="6">
        <f>31</f>
        <v>31</v>
      </c>
      <c r="B33" s="6">
        <v>43084</v>
      </c>
      <c r="C33" s="6" t="s">
        <v>54</v>
      </c>
      <c r="D33" s="6" t="s">
        <v>10</v>
      </c>
      <c r="E33" s="6" t="s">
        <v>55</v>
      </c>
      <c r="F33" s="6" t="s">
        <v>18</v>
      </c>
      <c r="G33" s="6">
        <v>1</v>
      </c>
      <c r="H33" s="6">
        <v>708</v>
      </c>
    </row>
    <row r="34" s="2" customFormat="true" ht="22.5" customHeight="true" spans="1:8">
      <c r="A34" s="6">
        <f>32</f>
        <v>32</v>
      </c>
      <c r="B34" s="6">
        <v>43075</v>
      </c>
      <c r="C34" s="6" t="s">
        <v>56</v>
      </c>
      <c r="D34" s="6" t="s">
        <v>10</v>
      </c>
      <c r="E34" s="6" t="s">
        <v>34</v>
      </c>
      <c r="F34" s="6" t="s">
        <v>18</v>
      </c>
      <c r="G34" s="6">
        <v>1</v>
      </c>
      <c r="H34" s="6">
        <v>663</v>
      </c>
    </row>
    <row r="35" s="2" customFormat="true" ht="22.5" customHeight="true" spans="1:8">
      <c r="A35" s="6">
        <f>33</f>
        <v>33</v>
      </c>
      <c r="B35" s="6">
        <v>43084</v>
      </c>
      <c r="C35" s="6" t="s">
        <v>57</v>
      </c>
      <c r="D35" s="6" t="s">
        <v>10</v>
      </c>
      <c r="E35" s="6" t="s">
        <v>55</v>
      </c>
      <c r="F35" s="6" t="s">
        <v>18</v>
      </c>
      <c r="G35" s="6">
        <v>1</v>
      </c>
      <c r="H35" s="6">
        <v>718</v>
      </c>
    </row>
    <row r="36" s="2" customFormat="true" ht="22.5" customHeight="true" spans="1:8">
      <c r="A36" s="6">
        <f>34</f>
        <v>34</v>
      </c>
      <c r="B36" s="6">
        <v>43084</v>
      </c>
      <c r="C36" s="6" t="s">
        <v>58</v>
      </c>
      <c r="D36" s="6" t="s">
        <v>10</v>
      </c>
      <c r="E36" s="6" t="s">
        <v>59</v>
      </c>
      <c r="F36" s="6" t="s">
        <v>18</v>
      </c>
      <c r="G36" s="6">
        <v>1</v>
      </c>
      <c r="H36" s="6">
        <v>708</v>
      </c>
    </row>
    <row r="37" s="2" customFormat="true" ht="22.5" customHeight="true" spans="1:8">
      <c r="A37" s="6">
        <f>35</f>
        <v>35</v>
      </c>
      <c r="B37" s="6">
        <v>43084</v>
      </c>
      <c r="C37" s="6" t="s">
        <v>60</v>
      </c>
      <c r="D37" s="6" t="s">
        <v>10</v>
      </c>
      <c r="E37" s="6" t="s">
        <v>59</v>
      </c>
      <c r="F37" s="6" t="s">
        <v>18</v>
      </c>
      <c r="G37" s="6">
        <v>1</v>
      </c>
      <c r="H37" s="6">
        <v>708</v>
      </c>
    </row>
    <row r="38" s="2" customFormat="true" ht="22.5" customHeight="true" spans="1:8">
      <c r="A38" s="6">
        <f>36</f>
        <v>36</v>
      </c>
      <c r="B38" s="6">
        <v>43084</v>
      </c>
      <c r="C38" s="6" t="s">
        <v>61</v>
      </c>
      <c r="D38" s="6" t="s">
        <v>14</v>
      </c>
      <c r="E38" s="6" t="s">
        <v>30</v>
      </c>
      <c r="F38" s="6" t="s">
        <v>18</v>
      </c>
      <c r="G38" s="6">
        <v>1</v>
      </c>
      <c r="H38" s="6">
        <v>708</v>
      </c>
    </row>
    <row r="39" s="2" customFormat="true" ht="22.5" customHeight="true" spans="1:8">
      <c r="A39" s="6">
        <f>37</f>
        <v>37</v>
      </c>
      <c r="B39" s="6">
        <v>43084</v>
      </c>
      <c r="C39" s="6" t="s">
        <v>62</v>
      </c>
      <c r="D39" s="6" t="s">
        <v>10</v>
      </c>
      <c r="E39" s="6" t="s">
        <v>63</v>
      </c>
      <c r="F39" s="6" t="s">
        <v>18</v>
      </c>
      <c r="G39" s="6">
        <v>1</v>
      </c>
      <c r="H39" s="6">
        <v>691</v>
      </c>
    </row>
    <row r="40" s="2" customFormat="true" ht="22.5" customHeight="true" spans="1:8">
      <c r="A40" s="6">
        <f>38</f>
        <v>38</v>
      </c>
      <c r="B40" s="6">
        <v>43084</v>
      </c>
      <c r="C40" s="6" t="s">
        <v>64</v>
      </c>
      <c r="D40" s="6" t="s">
        <v>14</v>
      </c>
      <c r="E40" s="6" t="s">
        <v>59</v>
      </c>
      <c r="F40" s="6" t="s">
        <v>12</v>
      </c>
      <c r="G40" s="6">
        <v>1</v>
      </c>
      <c r="H40" s="6">
        <v>730</v>
      </c>
    </row>
    <row r="41" s="2" customFormat="true" ht="22.5" customHeight="true" spans="1:8">
      <c r="A41" s="6">
        <f>39</f>
        <v>39</v>
      </c>
      <c r="B41" s="6">
        <v>43084</v>
      </c>
      <c r="C41" s="6" t="s">
        <v>65</v>
      </c>
      <c r="D41" s="6" t="s">
        <v>10</v>
      </c>
      <c r="E41" s="6" t="s">
        <v>55</v>
      </c>
      <c r="F41" s="6" t="s">
        <v>18</v>
      </c>
      <c r="G41" s="6">
        <v>1</v>
      </c>
      <c r="H41" s="6">
        <v>708</v>
      </c>
    </row>
    <row r="42" s="2" customFormat="true" ht="22.5" customHeight="true" spans="1:8">
      <c r="A42" s="6">
        <f>40</f>
        <v>40</v>
      </c>
      <c r="B42" s="6">
        <v>43075</v>
      </c>
      <c r="C42" s="6" t="s">
        <v>66</v>
      </c>
      <c r="D42" s="6" t="s">
        <v>14</v>
      </c>
      <c r="E42" s="6" t="s">
        <v>20</v>
      </c>
      <c r="F42" s="6" t="s">
        <v>18</v>
      </c>
      <c r="G42" s="6">
        <v>2</v>
      </c>
      <c r="H42" s="6">
        <v>1406</v>
      </c>
    </row>
    <row r="43" s="2" customFormat="true" ht="22.5" customHeight="true" spans="1:8">
      <c r="A43" s="6">
        <f>41</f>
        <v>41</v>
      </c>
      <c r="B43" s="6">
        <v>43075</v>
      </c>
      <c r="C43" s="6" t="s">
        <v>67</v>
      </c>
      <c r="D43" s="6" t="s">
        <v>10</v>
      </c>
      <c r="E43" s="6" t="s">
        <v>45</v>
      </c>
      <c r="F43" s="6" t="s">
        <v>18</v>
      </c>
      <c r="G43" s="6">
        <v>1</v>
      </c>
      <c r="H43" s="6">
        <v>768</v>
      </c>
    </row>
    <row r="44" s="2" customFormat="true" ht="22.5" customHeight="true" spans="1:8">
      <c r="A44" s="6">
        <f>42</f>
        <v>42</v>
      </c>
      <c r="B44" s="6">
        <v>43084</v>
      </c>
      <c r="C44" s="6" t="s">
        <v>68</v>
      </c>
      <c r="D44" s="6" t="s">
        <v>14</v>
      </c>
      <c r="E44" s="6" t="s">
        <v>30</v>
      </c>
      <c r="F44" s="6" t="s">
        <v>12</v>
      </c>
      <c r="G44" s="6">
        <v>1</v>
      </c>
      <c r="H44" s="6">
        <v>680</v>
      </c>
    </row>
    <row r="45" s="2" customFormat="true" ht="22.5" customHeight="true" spans="1:8">
      <c r="A45" s="6">
        <f>43</f>
        <v>43</v>
      </c>
      <c r="B45" s="6">
        <v>43075</v>
      </c>
      <c r="C45" s="6" t="s">
        <v>69</v>
      </c>
      <c r="D45" s="6" t="s">
        <v>10</v>
      </c>
      <c r="E45" s="6" t="s">
        <v>34</v>
      </c>
      <c r="F45" s="6" t="s">
        <v>12</v>
      </c>
      <c r="G45" s="6">
        <v>1</v>
      </c>
      <c r="H45" s="6">
        <v>708</v>
      </c>
    </row>
    <row r="46" s="2" customFormat="true" ht="22.5" customHeight="true" spans="1:8">
      <c r="A46" s="6">
        <f>44</f>
        <v>44</v>
      </c>
      <c r="B46" s="6">
        <v>43075</v>
      </c>
      <c r="C46" s="6" t="s">
        <v>70</v>
      </c>
      <c r="D46" s="6" t="s">
        <v>10</v>
      </c>
      <c r="E46" s="6" t="s">
        <v>45</v>
      </c>
      <c r="F46" s="6" t="s">
        <v>18</v>
      </c>
      <c r="G46" s="6">
        <v>1</v>
      </c>
      <c r="H46" s="6">
        <v>658</v>
      </c>
    </row>
    <row r="47" s="2" customFormat="true" ht="22.5" customHeight="true" spans="1:8">
      <c r="A47" s="6">
        <f>45</f>
        <v>45</v>
      </c>
      <c r="B47" s="6">
        <v>43084</v>
      </c>
      <c r="C47" s="6" t="s">
        <v>71</v>
      </c>
      <c r="D47" s="6" t="s">
        <v>10</v>
      </c>
      <c r="E47" s="6" t="s">
        <v>59</v>
      </c>
      <c r="F47" s="6" t="s">
        <v>18</v>
      </c>
      <c r="G47" s="6">
        <v>1</v>
      </c>
      <c r="H47" s="6">
        <v>698</v>
      </c>
    </row>
    <row r="48" s="2" customFormat="true" ht="22.5" customHeight="true" spans="1:8">
      <c r="A48" s="6">
        <f>46</f>
        <v>46</v>
      </c>
      <c r="B48" s="6">
        <v>43084</v>
      </c>
      <c r="C48" s="6" t="s">
        <v>72</v>
      </c>
      <c r="D48" s="6" t="s">
        <v>10</v>
      </c>
      <c r="E48" s="6" t="s">
        <v>59</v>
      </c>
      <c r="F48" s="6" t="s">
        <v>12</v>
      </c>
      <c r="G48" s="6">
        <v>1</v>
      </c>
      <c r="H48" s="6">
        <v>699</v>
      </c>
    </row>
    <row r="49" s="2" customFormat="true" ht="22.5" customHeight="true" spans="1:8">
      <c r="A49" s="6">
        <f>47</f>
        <v>47</v>
      </c>
      <c r="B49" s="6">
        <v>43084</v>
      </c>
      <c r="C49" s="6" t="s">
        <v>73</v>
      </c>
      <c r="D49" s="6" t="s">
        <v>10</v>
      </c>
      <c r="E49" s="6" t="s">
        <v>40</v>
      </c>
      <c r="F49" s="6" t="s">
        <v>18</v>
      </c>
      <c r="G49" s="6">
        <v>1</v>
      </c>
      <c r="H49" s="6">
        <v>778</v>
      </c>
    </row>
    <row r="50" s="2" customFormat="true" ht="22.5" customHeight="true" spans="1:8">
      <c r="A50" s="6">
        <f>48</f>
        <v>48</v>
      </c>
      <c r="B50" s="6">
        <v>43075</v>
      </c>
      <c r="C50" s="6" t="s">
        <v>74</v>
      </c>
      <c r="D50" s="6" t="s">
        <v>10</v>
      </c>
      <c r="E50" s="6" t="s">
        <v>45</v>
      </c>
      <c r="F50" s="6" t="s">
        <v>18</v>
      </c>
      <c r="G50" s="6">
        <v>1</v>
      </c>
      <c r="H50" s="6">
        <v>748</v>
      </c>
    </row>
    <row r="51" s="2" customFormat="true" ht="22.5" customHeight="true" spans="1:8">
      <c r="A51" s="6">
        <f>49</f>
        <v>49</v>
      </c>
      <c r="B51" s="6">
        <v>43084</v>
      </c>
      <c r="C51" s="6" t="s">
        <v>75</v>
      </c>
      <c r="D51" s="6" t="s">
        <v>14</v>
      </c>
      <c r="E51" s="6" t="s">
        <v>55</v>
      </c>
      <c r="F51" s="6" t="s">
        <v>18</v>
      </c>
      <c r="G51" s="6">
        <v>2</v>
      </c>
      <c r="H51" s="6">
        <v>1396</v>
      </c>
    </row>
    <row r="52" s="2" customFormat="true" ht="22.5" customHeight="true" spans="1:8">
      <c r="A52" s="6">
        <f>50</f>
        <v>50</v>
      </c>
      <c r="B52" s="6">
        <v>43084</v>
      </c>
      <c r="C52" s="6" t="s">
        <v>76</v>
      </c>
      <c r="D52" s="6" t="s">
        <v>14</v>
      </c>
      <c r="E52" s="6" t="s">
        <v>55</v>
      </c>
      <c r="F52" s="6" t="s">
        <v>18</v>
      </c>
      <c r="G52" s="6">
        <v>1</v>
      </c>
      <c r="H52" s="6">
        <v>698</v>
      </c>
    </row>
    <row r="53" s="2" customFormat="true" ht="22.5" customHeight="true" spans="1:8">
      <c r="A53" s="6">
        <f>51</f>
        <v>51</v>
      </c>
      <c r="B53" s="6">
        <v>43084</v>
      </c>
      <c r="C53" s="6" t="s">
        <v>77</v>
      </c>
      <c r="D53" s="6" t="s">
        <v>10</v>
      </c>
      <c r="E53" s="6" t="s">
        <v>59</v>
      </c>
      <c r="F53" s="6" t="s">
        <v>18</v>
      </c>
      <c r="G53" s="6">
        <v>1</v>
      </c>
      <c r="H53" s="6">
        <v>698</v>
      </c>
    </row>
    <row r="54" s="2" customFormat="true" ht="22.5" customHeight="true" spans="1:8">
      <c r="A54" s="6">
        <f>52</f>
        <v>52</v>
      </c>
      <c r="B54" s="6">
        <v>43075</v>
      </c>
      <c r="C54" s="6" t="s">
        <v>78</v>
      </c>
      <c r="D54" s="6" t="s">
        <v>10</v>
      </c>
      <c r="E54" s="6" t="s">
        <v>45</v>
      </c>
      <c r="F54" s="6" t="s">
        <v>18</v>
      </c>
      <c r="G54" s="6">
        <v>1</v>
      </c>
      <c r="H54" s="6">
        <v>728</v>
      </c>
    </row>
    <row r="55" s="2" customFormat="true" ht="22.5" customHeight="true" spans="1:8">
      <c r="A55" s="6">
        <f>53</f>
        <v>53</v>
      </c>
      <c r="B55" s="6">
        <v>43084</v>
      </c>
      <c r="C55" s="6" t="s">
        <v>79</v>
      </c>
      <c r="D55" s="6" t="s">
        <v>14</v>
      </c>
      <c r="E55" s="6" t="s">
        <v>55</v>
      </c>
      <c r="F55" s="6" t="s">
        <v>18</v>
      </c>
      <c r="G55" s="6">
        <v>1</v>
      </c>
      <c r="H55" s="6">
        <v>708</v>
      </c>
    </row>
    <row r="56" s="2" customFormat="true" ht="22.5" customHeight="true" spans="1:8">
      <c r="A56" s="6">
        <f>54</f>
        <v>54</v>
      </c>
      <c r="B56" s="6">
        <v>43075</v>
      </c>
      <c r="C56" s="6" t="s">
        <v>80</v>
      </c>
      <c r="D56" s="6" t="s">
        <v>14</v>
      </c>
      <c r="E56" s="6" t="s">
        <v>81</v>
      </c>
      <c r="F56" s="6" t="s">
        <v>12</v>
      </c>
      <c r="G56" s="6">
        <v>2</v>
      </c>
      <c r="H56" s="6">
        <v>1378</v>
      </c>
    </row>
    <row r="57" s="2" customFormat="true" ht="22.5" customHeight="true" spans="1:8">
      <c r="A57" s="6">
        <f>55</f>
        <v>55</v>
      </c>
      <c r="B57" s="6">
        <v>43084</v>
      </c>
      <c r="C57" s="6" t="s">
        <v>65</v>
      </c>
      <c r="D57" s="6" t="s">
        <v>10</v>
      </c>
      <c r="E57" s="6" t="s">
        <v>55</v>
      </c>
      <c r="F57" s="6" t="s">
        <v>18</v>
      </c>
      <c r="G57" s="6">
        <v>1</v>
      </c>
      <c r="H57" s="6">
        <v>708</v>
      </c>
    </row>
    <row r="58" s="2" customFormat="true" ht="22.5" customHeight="true" spans="1:8">
      <c r="A58" s="6">
        <f>56</f>
        <v>56</v>
      </c>
      <c r="B58" s="6">
        <v>43084</v>
      </c>
      <c r="C58" s="6" t="s">
        <v>82</v>
      </c>
      <c r="D58" s="6" t="s">
        <v>10</v>
      </c>
      <c r="E58" s="6" t="s">
        <v>55</v>
      </c>
      <c r="F58" s="6" t="s">
        <v>18</v>
      </c>
      <c r="G58" s="6">
        <v>1</v>
      </c>
      <c r="H58" s="6">
        <v>708</v>
      </c>
    </row>
    <row r="59" s="2" customFormat="true" ht="22.5" customHeight="true" spans="1:8">
      <c r="A59" s="6">
        <f>57</f>
        <v>57</v>
      </c>
      <c r="B59" s="6">
        <v>43084</v>
      </c>
      <c r="C59" s="6" t="s">
        <v>83</v>
      </c>
      <c r="D59" s="6" t="s">
        <v>10</v>
      </c>
      <c r="E59" s="6" t="s">
        <v>55</v>
      </c>
      <c r="F59" s="6" t="s">
        <v>12</v>
      </c>
      <c r="G59" s="6">
        <v>1</v>
      </c>
      <c r="H59" s="6">
        <v>711</v>
      </c>
    </row>
    <row r="60" s="2" customFormat="true" ht="22.5" customHeight="true" spans="1:8">
      <c r="A60" s="6">
        <f>58</f>
        <v>58</v>
      </c>
      <c r="B60" s="6">
        <v>43084</v>
      </c>
      <c r="C60" s="6" t="s">
        <v>84</v>
      </c>
      <c r="D60" s="6" t="s">
        <v>10</v>
      </c>
      <c r="E60" s="6" t="s">
        <v>30</v>
      </c>
      <c r="F60" s="6" t="s">
        <v>12</v>
      </c>
      <c r="G60" s="6">
        <v>1</v>
      </c>
      <c r="H60" s="6">
        <v>701</v>
      </c>
    </row>
    <row r="61" s="2" customFormat="true" ht="22.5" customHeight="true" spans="1:8">
      <c r="A61" s="6">
        <f>59</f>
        <v>59</v>
      </c>
      <c r="B61" s="6">
        <v>43084</v>
      </c>
      <c r="C61" s="6" t="s">
        <v>85</v>
      </c>
      <c r="D61" s="6" t="s">
        <v>14</v>
      </c>
      <c r="E61" s="6" t="s">
        <v>30</v>
      </c>
      <c r="F61" s="6" t="s">
        <v>18</v>
      </c>
      <c r="G61" s="6">
        <v>2</v>
      </c>
      <c r="H61" s="6">
        <v>1396</v>
      </c>
    </row>
    <row r="62" s="2" customFormat="true" ht="22.5" customHeight="true" spans="1:8">
      <c r="A62" s="6">
        <f>60</f>
        <v>60</v>
      </c>
      <c r="B62" s="6">
        <v>43084</v>
      </c>
      <c r="C62" s="6" t="s">
        <v>86</v>
      </c>
      <c r="D62" s="6" t="s">
        <v>10</v>
      </c>
      <c r="E62" s="6" t="s">
        <v>30</v>
      </c>
      <c r="F62" s="6" t="s">
        <v>12</v>
      </c>
      <c r="G62" s="6">
        <v>1</v>
      </c>
      <c r="H62" s="6">
        <v>711</v>
      </c>
    </row>
    <row r="63" s="2" customFormat="true" ht="22.5" customHeight="true" spans="1:8">
      <c r="A63" s="6">
        <f>61</f>
        <v>61</v>
      </c>
      <c r="B63" s="6">
        <v>43075</v>
      </c>
      <c r="C63" s="6" t="s">
        <v>87</v>
      </c>
      <c r="D63" s="6" t="s">
        <v>10</v>
      </c>
      <c r="E63" s="6" t="s">
        <v>34</v>
      </c>
      <c r="F63" s="6" t="s">
        <v>18</v>
      </c>
      <c r="G63" s="6">
        <v>1</v>
      </c>
      <c r="H63" s="6">
        <v>708</v>
      </c>
    </row>
    <row r="64" s="2" customFormat="true" ht="22.5" customHeight="true" spans="1:8">
      <c r="A64" s="6">
        <f>62</f>
        <v>62</v>
      </c>
      <c r="B64" s="6">
        <v>43084</v>
      </c>
      <c r="C64" s="6" t="s">
        <v>88</v>
      </c>
      <c r="D64" s="6" t="s">
        <v>10</v>
      </c>
      <c r="E64" s="6" t="s">
        <v>30</v>
      </c>
      <c r="F64" s="6" t="s">
        <v>12</v>
      </c>
      <c r="G64" s="6">
        <v>1</v>
      </c>
      <c r="H64" s="6">
        <v>759</v>
      </c>
    </row>
    <row r="65" s="2" customFormat="true" ht="22.5" customHeight="true" spans="1:8">
      <c r="A65" s="6">
        <f>63</f>
        <v>63</v>
      </c>
      <c r="B65" s="6">
        <v>43075</v>
      </c>
      <c r="C65" s="6" t="s">
        <v>89</v>
      </c>
      <c r="D65" s="6" t="s">
        <v>10</v>
      </c>
      <c r="E65" s="6" t="s">
        <v>45</v>
      </c>
      <c r="F65" s="6" t="s">
        <v>18</v>
      </c>
      <c r="G65" s="6">
        <v>1</v>
      </c>
      <c r="H65" s="6">
        <v>768</v>
      </c>
    </row>
    <row r="66" s="2" customFormat="true" ht="22.5" customHeight="true" spans="1:8">
      <c r="A66" s="6">
        <f>64</f>
        <v>64</v>
      </c>
      <c r="B66" s="6">
        <v>43084</v>
      </c>
      <c r="C66" s="6" t="s">
        <v>90</v>
      </c>
      <c r="D66" s="6" t="s">
        <v>14</v>
      </c>
      <c r="E66" s="6" t="s">
        <v>30</v>
      </c>
      <c r="F66" s="6" t="s">
        <v>18</v>
      </c>
      <c r="G66" s="6">
        <v>1</v>
      </c>
      <c r="H66" s="6">
        <v>954</v>
      </c>
    </row>
    <row r="67" s="2" customFormat="true" ht="22.5" customHeight="true" spans="1:8">
      <c r="A67" s="6">
        <f>65</f>
        <v>65</v>
      </c>
      <c r="B67" s="6">
        <v>43084</v>
      </c>
      <c r="C67" s="6" t="s">
        <v>91</v>
      </c>
      <c r="D67" s="6" t="s">
        <v>10</v>
      </c>
      <c r="E67" s="6" t="s">
        <v>55</v>
      </c>
      <c r="F67" s="6" t="s">
        <v>18</v>
      </c>
      <c r="G67" s="6">
        <v>1</v>
      </c>
      <c r="H67" s="6">
        <v>708</v>
      </c>
    </row>
    <row r="68" s="2" customFormat="true" ht="22.5" customHeight="true" spans="1:8">
      <c r="A68" s="6">
        <f>66</f>
        <v>66</v>
      </c>
      <c r="B68" s="6">
        <v>43075</v>
      </c>
      <c r="C68" s="6" t="s">
        <v>92</v>
      </c>
      <c r="D68" s="6" t="s">
        <v>14</v>
      </c>
      <c r="E68" s="6" t="s">
        <v>34</v>
      </c>
      <c r="F68" s="6" t="s">
        <v>18</v>
      </c>
      <c r="G68" s="6">
        <v>1</v>
      </c>
      <c r="H68" s="6">
        <v>808</v>
      </c>
    </row>
    <row r="69" s="2" customFormat="true" ht="22.5" customHeight="true" spans="1:8">
      <c r="A69" s="6">
        <f>67</f>
        <v>67</v>
      </c>
      <c r="B69" s="6">
        <v>43084</v>
      </c>
      <c r="C69" s="6" t="s">
        <v>93</v>
      </c>
      <c r="D69" s="6" t="s">
        <v>10</v>
      </c>
      <c r="E69" s="6" t="s">
        <v>55</v>
      </c>
      <c r="F69" s="6" t="s">
        <v>18</v>
      </c>
      <c r="G69" s="6">
        <v>1</v>
      </c>
      <c r="H69" s="6">
        <v>698</v>
      </c>
    </row>
    <row r="70" s="2" customFormat="true" ht="22.5" customHeight="true" spans="1:8">
      <c r="A70" s="6">
        <f>68</f>
        <v>68</v>
      </c>
      <c r="B70" s="6">
        <v>43084</v>
      </c>
      <c r="C70" s="6" t="s">
        <v>94</v>
      </c>
      <c r="D70" s="6" t="s">
        <v>14</v>
      </c>
      <c r="E70" s="6" t="s">
        <v>55</v>
      </c>
      <c r="F70" s="6" t="s">
        <v>18</v>
      </c>
      <c r="G70" s="6">
        <v>1</v>
      </c>
      <c r="H70" s="6">
        <v>708</v>
      </c>
    </row>
    <row r="71" s="2" customFormat="true" ht="22.5" customHeight="true" spans="1:8">
      <c r="A71" s="6">
        <f>69</f>
        <v>69</v>
      </c>
      <c r="B71" s="6">
        <v>43075</v>
      </c>
      <c r="C71" s="6" t="s">
        <v>95</v>
      </c>
      <c r="D71" s="6" t="s">
        <v>14</v>
      </c>
      <c r="E71" s="6" t="s">
        <v>20</v>
      </c>
      <c r="F71" s="6" t="s">
        <v>12</v>
      </c>
      <c r="G71" s="6">
        <v>2</v>
      </c>
      <c r="H71" s="6">
        <v>1376</v>
      </c>
    </row>
    <row r="72" s="2" customFormat="true" ht="22.5" customHeight="true" spans="1:8">
      <c r="A72" s="6">
        <f>70</f>
        <v>70</v>
      </c>
      <c r="B72" s="6">
        <v>43075</v>
      </c>
      <c r="C72" s="6" t="s">
        <v>96</v>
      </c>
      <c r="D72" s="6" t="s">
        <v>10</v>
      </c>
      <c r="E72" s="6" t="s">
        <v>81</v>
      </c>
      <c r="F72" s="6" t="s">
        <v>18</v>
      </c>
      <c r="G72" s="6">
        <v>1</v>
      </c>
      <c r="H72" s="6">
        <v>663</v>
      </c>
    </row>
    <row r="73" s="2" customFormat="true" ht="22.5" customHeight="true" spans="1:8">
      <c r="A73" s="6">
        <f>71</f>
        <v>71</v>
      </c>
      <c r="B73" s="6">
        <v>43084</v>
      </c>
      <c r="C73" s="6" t="s">
        <v>97</v>
      </c>
      <c r="D73" s="6" t="s">
        <v>10</v>
      </c>
      <c r="E73" s="6" t="s">
        <v>30</v>
      </c>
      <c r="F73" s="6" t="s">
        <v>18</v>
      </c>
      <c r="G73" s="6">
        <v>1</v>
      </c>
      <c r="H73" s="6">
        <v>728</v>
      </c>
    </row>
    <row r="74" s="2" customFormat="true" ht="22.5" customHeight="true" spans="1:8">
      <c r="A74" s="6">
        <f>72</f>
        <v>72</v>
      </c>
      <c r="B74" s="6">
        <v>43084</v>
      </c>
      <c r="C74" s="6" t="s">
        <v>98</v>
      </c>
      <c r="D74" s="6" t="s">
        <v>10</v>
      </c>
      <c r="E74" s="6" t="s">
        <v>30</v>
      </c>
      <c r="F74" s="6" t="s">
        <v>12</v>
      </c>
      <c r="G74" s="6">
        <v>1</v>
      </c>
      <c r="H74" s="6">
        <v>740</v>
      </c>
    </row>
    <row r="75" s="2" customFormat="true" ht="22.5" customHeight="true" spans="1:8">
      <c r="A75" s="6">
        <f>73</f>
        <v>73</v>
      </c>
      <c r="B75" s="6">
        <v>43075</v>
      </c>
      <c r="C75" s="6" t="s">
        <v>99</v>
      </c>
      <c r="D75" s="6" t="s">
        <v>10</v>
      </c>
      <c r="E75" s="6" t="s">
        <v>34</v>
      </c>
      <c r="F75" s="6" t="s">
        <v>18</v>
      </c>
      <c r="G75" s="6">
        <v>1</v>
      </c>
      <c r="H75" s="6">
        <v>708</v>
      </c>
    </row>
    <row r="76" s="2" customFormat="true" ht="22.5" customHeight="true" spans="1:8">
      <c r="A76" s="6">
        <f>74</f>
        <v>74</v>
      </c>
      <c r="B76" s="6">
        <v>43075</v>
      </c>
      <c r="C76" s="6" t="s">
        <v>100</v>
      </c>
      <c r="D76" s="6" t="s">
        <v>10</v>
      </c>
      <c r="E76" s="6" t="s">
        <v>34</v>
      </c>
      <c r="F76" s="6" t="s">
        <v>18</v>
      </c>
      <c r="G76" s="6">
        <v>1</v>
      </c>
      <c r="H76" s="6">
        <v>663</v>
      </c>
    </row>
    <row r="77" s="2" customFormat="true" ht="22.5" customHeight="true" spans="1:8">
      <c r="A77" s="6">
        <f>75</f>
        <v>75</v>
      </c>
      <c r="B77" s="6">
        <v>43084</v>
      </c>
      <c r="C77" s="6" t="s">
        <v>101</v>
      </c>
      <c r="D77" s="6" t="s">
        <v>14</v>
      </c>
      <c r="E77" s="6" t="s">
        <v>30</v>
      </c>
      <c r="F77" s="6" t="s">
        <v>18</v>
      </c>
      <c r="G77" s="6">
        <v>2</v>
      </c>
      <c r="H77" s="6">
        <v>1416</v>
      </c>
    </row>
    <row r="78" s="2" customFormat="true" ht="22.5" customHeight="true" spans="1:8">
      <c r="A78" s="6">
        <f>76</f>
        <v>76</v>
      </c>
      <c r="B78" s="6">
        <v>43075</v>
      </c>
      <c r="C78" s="6" t="s">
        <v>102</v>
      </c>
      <c r="D78" s="6" t="s">
        <v>10</v>
      </c>
      <c r="E78" s="6" t="s">
        <v>20</v>
      </c>
      <c r="F78" s="6" t="s">
        <v>18</v>
      </c>
      <c r="G78" s="6">
        <v>1</v>
      </c>
      <c r="H78" s="6">
        <v>728</v>
      </c>
    </row>
    <row r="79" s="2" customFormat="true" ht="22.5" customHeight="true" spans="1:8">
      <c r="A79" s="6">
        <f>77</f>
        <v>77</v>
      </c>
      <c r="B79" s="6">
        <v>43075</v>
      </c>
      <c r="C79" s="6" t="s">
        <v>103</v>
      </c>
      <c r="D79" s="6" t="s">
        <v>14</v>
      </c>
      <c r="E79" s="6" t="s">
        <v>45</v>
      </c>
      <c r="F79" s="6" t="s">
        <v>12</v>
      </c>
      <c r="G79" s="6">
        <v>2</v>
      </c>
      <c r="H79" s="6">
        <v>1496</v>
      </c>
    </row>
    <row r="80" s="2" customFormat="true" ht="22.5" customHeight="true" spans="1:8">
      <c r="A80" s="6">
        <f>78</f>
        <v>78</v>
      </c>
      <c r="B80" s="6">
        <v>43084</v>
      </c>
      <c r="C80" s="6" t="s">
        <v>104</v>
      </c>
      <c r="D80" s="6" t="s">
        <v>14</v>
      </c>
      <c r="E80" s="6" t="s">
        <v>59</v>
      </c>
      <c r="F80" s="6" t="s">
        <v>18</v>
      </c>
      <c r="G80" s="6">
        <v>2</v>
      </c>
      <c r="H80" s="6">
        <v>1340</v>
      </c>
    </row>
    <row r="81" s="2" customFormat="true" ht="22.5" customHeight="true" spans="1:8">
      <c r="A81" s="6">
        <f>79</f>
        <v>79</v>
      </c>
      <c r="B81" s="6">
        <v>43084</v>
      </c>
      <c r="C81" s="6" t="s">
        <v>105</v>
      </c>
      <c r="D81" s="6" t="s">
        <v>10</v>
      </c>
      <c r="E81" s="6" t="s">
        <v>30</v>
      </c>
      <c r="F81" s="6" t="s">
        <v>18</v>
      </c>
      <c r="G81" s="6">
        <v>1</v>
      </c>
      <c r="H81" s="6">
        <v>688</v>
      </c>
    </row>
    <row r="82" s="2" customFormat="true" ht="22.5" customHeight="true" spans="1:8">
      <c r="A82" s="6">
        <f>80</f>
        <v>80</v>
      </c>
      <c r="B82" s="6">
        <v>43084</v>
      </c>
      <c r="C82" s="6" t="s">
        <v>106</v>
      </c>
      <c r="D82" s="6" t="s">
        <v>14</v>
      </c>
      <c r="E82" s="6" t="s">
        <v>55</v>
      </c>
      <c r="F82" s="6" t="s">
        <v>18</v>
      </c>
      <c r="G82" s="6">
        <v>1</v>
      </c>
      <c r="H82" s="6">
        <v>688</v>
      </c>
    </row>
    <row r="83" s="2" customFormat="true" ht="22.5" customHeight="true" spans="1:8">
      <c r="A83" s="6">
        <f>81</f>
        <v>81</v>
      </c>
      <c r="B83" s="6">
        <v>43084</v>
      </c>
      <c r="C83" s="6" t="s">
        <v>107</v>
      </c>
      <c r="D83" s="6" t="s">
        <v>10</v>
      </c>
      <c r="E83" s="6" t="s">
        <v>55</v>
      </c>
      <c r="F83" s="6" t="s">
        <v>18</v>
      </c>
      <c r="G83" s="6">
        <v>1</v>
      </c>
      <c r="H83" s="6">
        <v>648</v>
      </c>
    </row>
    <row r="84" s="2" customFormat="true" ht="22.5" customHeight="true" spans="1:8">
      <c r="A84" s="6">
        <f>82</f>
        <v>82</v>
      </c>
      <c r="B84" s="6">
        <v>43075</v>
      </c>
      <c r="C84" s="6" t="s">
        <v>108</v>
      </c>
      <c r="D84" s="6" t="s">
        <v>10</v>
      </c>
      <c r="E84" s="6" t="s">
        <v>34</v>
      </c>
      <c r="F84" s="6" t="s">
        <v>12</v>
      </c>
      <c r="G84" s="6">
        <v>1</v>
      </c>
      <c r="H84" s="6">
        <v>728</v>
      </c>
    </row>
    <row r="85" s="2" customFormat="true" ht="22.5" customHeight="true" spans="1:8">
      <c r="A85" s="6">
        <f>83</f>
        <v>83</v>
      </c>
      <c r="B85" s="6">
        <v>43084</v>
      </c>
      <c r="C85" s="6" t="s">
        <v>109</v>
      </c>
      <c r="D85" s="6" t="s">
        <v>14</v>
      </c>
      <c r="E85" s="6" t="s">
        <v>30</v>
      </c>
      <c r="F85" s="6" t="s">
        <v>18</v>
      </c>
      <c r="G85" s="6">
        <v>2</v>
      </c>
      <c r="H85" s="6">
        <v>1360</v>
      </c>
    </row>
    <row r="86" s="2" customFormat="true" ht="22.5" customHeight="true" spans="1:8">
      <c r="A86" s="6">
        <f>84</f>
        <v>84</v>
      </c>
      <c r="B86" s="6">
        <v>43075</v>
      </c>
      <c r="C86" s="6" t="s">
        <v>110</v>
      </c>
      <c r="D86" s="6" t="s">
        <v>10</v>
      </c>
      <c r="E86" s="6" t="s">
        <v>45</v>
      </c>
      <c r="F86" s="6" t="s">
        <v>18</v>
      </c>
      <c r="G86" s="6">
        <v>1</v>
      </c>
      <c r="H86" s="6">
        <v>718</v>
      </c>
    </row>
    <row r="87" s="2" customFormat="true" ht="22.5" customHeight="true" spans="1:8">
      <c r="A87" s="6">
        <f>85</f>
        <v>85</v>
      </c>
      <c r="B87" s="6">
        <v>43075</v>
      </c>
      <c r="C87" s="6" t="s">
        <v>111</v>
      </c>
      <c r="D87" s="6" t="s">
        <v>14</v>
      </c>
      <c r="E87" s="6" t="s">
        <v>34</v>
      </c>
      <c r="F87" s="6" t="s">
        <v>12</v>
      </c>
      <c r="G87" s="6">
        <v>2</v>
      </c>
      <c r="H87" s="6">
        <v>1398</v>
      </c>
    </row>
    <row r="88" s="2" customFormat="true" ht="22.5" customHeight="true" spans="1:8">
      <c r="A88" s="6">
        <f>86</f>
        <v>86</v>
      </c>
      <c r="B88" s="6">
        <v>43084</v>
      </c>
      <c r="C88" s="6" t="s">
        <v>112</v>
      </c>
      <c r="D88" s="6" t="s">
        <v>14</v>
      </c>
      <c r="E88" s="6" t="s">
        <v>55</v>
      </c>
      <c r="F88" s="6" t="s">
        <v>18</v>
      </c>
      <c r="G88" s="6">
        <v>2</v>
      </c>
      <c r="H88" s="6">
        <v>1300</v>
      </c>
    </row>
    <row r="89" s="2" customFormat="true" ht="22.5" customHeight="true" spans="1:8">
      <c r="A89" s="6">
        <f>87</f>
        <v>87</v>
      </c>
      <c r="B89" s="6">
        <v>43084</v>
      </c>
      <c r="C89" s="6" t="s">
        <v>113</v>
      </c>
      <c r="D89" s="6" t="s">
        <v>10</v>
      </c>
      <c r="E89" s="6" t="s">
        <v>30</v>
      </c>
      <c r="F89" s="6" t="s">
        <v>18</v>
      </c>
      <c r="G89" s="6">
        <v>1</v>
      </c>
      <c r="H89" s="6">
        <v>698</v>
      </c>
    </row>
    <row r="90" s="2" customFormat="true" ht="22.5" customHeight="true" spans="1:8">
      <c r="A90" s="6">
        <f>88</f>
        <v>88</v>
      </c>
      <c r="B90" s="6">
        <v>43084</v>
      </c>
      <c r="C90" s="6" t="s">
        <v>114</v>
      </c>
      <c r="D90" s="6" t="s">
        <v>14</v>
      </c>
      <c r="E90" s="6" t="s">
        <v>30</v>
      </c>
      <c r="F90" s="6" t="s">
        <v>12</v>
      </c>
      <c r="G90" s="6">
        <v>2</v>
      </c>
      <c r="H90" s="6">
        <v>1366</v>
      </c>
    </row>
    <row r="91" s="2" customFormat="true" ht="22.5" customHeight="true" spans="1:8">
      <c r="A91" s="6">
        <f>89</f>
        <v>89</v>
      </c>
      <c r="B91" s="6">
        <v>43075</v>
      </c>
      <c r="C91" s="6" t="s">
        <v>115</v>
      </c>
      <c r="D91" s="6" t="s">
        <v>10</v>
      </c>
      <c r="E91" s="6" t="s">
        <v>34</v>
      </c>
      <c r="F91" s="6" t="s">
        <v>18</v>
      </c>
      <c r="G91" s="6">
        <v>1</v>
      </c>
      <c r="H91" s="6">
        <v>728</v>
      </c>
    </row>
    <row r="92" s="2" customFormat="true" ht="22.5" customHeight="true" spans="1:8">
      <c r="A92" s="6">
        <f>90</f>
        <v>90</v>
      </c>
      <c r="B92" s="6">
        <v>43075</v>
      </c>
      <c r="C92" s="6" t="s">
        <v>116</v>
      </c>
      <c r="D92" s="6" t="s">
        <v>10</v>
      </c>
      <c r="E92" s="6" t="s">
        <v>45</v>
      </c>
      <c r="F92" s="6" t="s">
        <v>18</v>
      </c>
      <c r="G92" s="6">
        <v>1</v>
      </c>
      <c r="H92" s="6">
        <v>708</v>
      </c>
    </row>
    <row r="93" s="2" customFormat="true" ht="22.5" customHeight="true" spans="1:8">
      <c r="A93" s="6">
        <f>91</f>
        <v>91</v>
      </c>
      <c r="B93" s="6">
        <v>43084</v>
      </c>
      <c r="C93" s="6" t="s">
        <v>117</v>
      </c>
      <c r="D93" s="6" t="s">
        <v>10</v>
      </c>
      <c r="E93" s="6" t="s">
        <v>55</v>
      </c>
      <c r="F93" s="6" t="s">
        <v>18</v>
      </c>
      <c r="G93" s="6">
        <v>1</v>
      </c>
      <c r="H93" s="6">
        <v>708</v>
      </c>
    </row>
    <row r="94" s="2" customFormat="true" ht="22.5" customHeight="true" spans="1:8">
      <c r="A94" s="6">
        <f>92</f>
        <v>92</v>
      </c>
      <c r="B94" s="6">
        <v>43084</v>
      </c>
      <c r="C94" s="6" t="s">
        <v>118</v>
      </c>
      <c r="D94" s="6" t="s">
        <v>10</v>
      </c>
      <c r="E94" s="6" t="s">
        <v>59</v>
      </c>
      <c r="F94" s="6" t="s">
        <v>18</v>
      </c>
      <c r="G94" s="6">
        <v>1</v>
      </c>
      <c r="H94" s="6">
        <v>651</v>
      </c>
    </row>
    <row r="95" s="2" customFormat="true" ht="22.5" customHeight="true" spans="1:8">
      <c r="A95" s="6">
        <f>93</f>
        <v>93</v>
      </c>
      <c r="B95" s="6">
        <v>43075</v>
      </c>
      <c r="C95" s="6" t="s">
        <v>119</v>
      </c>
      <c r="D95" s="6" t="s">
        <v>14</v>
      </c>
      <c r="E95" s="6" t="s">
        <v>20</v>
      </c>
      <c r="F95" s="6" t="s">
        <v>12</v>
      </c>
      <c r="G95" s="6">
        <v>1</v>
      </c>
      <c r="H95" s="6">
        <v>713</v>
      </c>
    </row>
    <row r="96" s="2" customFormat="true" ht="22.5" customHeight="true" spans="1:8">
      <c r="A96" s="6">
        <f>94</f>
        <v>94</v>
      </c>
      <c r="B96" s="6">
        <v>43084</v>
      </c>
      <c r="C96" s="6" t="s">
        <v>120</v>
      </c>
      <c r="D96" s="6" t="s">
        <v>14</v>
      </c>
      <c r="E96" s="6" t="s">
        <v>59</v>
      </c>
      <c r="F96" s="6" t="s">
        <v>12</v>
      </c>
      <c r="G96" s="6">
        <v>2</v>
      </c>
      <c r="H96" s="6">
        <v>1302</v>
      </c>
    </row>
    <row r="97" s="2" customFormat="true" ht="22.5" customHeight="true" spans="1:8">
      <c r="A97" s="6">
        <f>95</f>
        <v>95</v>
      </c>
      <c r="B97" s="6">
        <v>43084</v>
      </c>
      <c r="C97" s="6" t="s">
        <v>121</v>
      </c>
      <c r="D97" s="6" t="s">
        <v>14</v>
      </c>
      <c r="E97" s="6" t="s">
        <v>55</v>
      </c>
      <c r="F97" s="6" t="s">
        <v>18</v>
      </c>
      <c r="G97" s="6">
        <v>2</v>
      </c>
      <c r="H97" s="6">
        <v>1226</v>
      </c>
    </row>
    <row r="98" s="2" customFormat="true" ht="22.5" customHeight="true" spans="1:8">
      <c r="A98" s="6">
        <f>96</f>
        <v>96</v>
      </c>
      <c r="B98" s="6">
        <v>43075</v>
      </c>
      <c r="C98" s="6" t="s">
        <v>122</v>
      </c>
      <c r="D98" s="6" t="s">
        <v>10</v>
      </c>
      <c r="E98" s="6" t="s">
        <v>45</v>
      </c>
      <c r="F98" s="6" t="s">
        <v>12</v>
      </c>
      <c r="G98" s="6">
        <v>1</v>
      </c>
      <c r="H98" s="6">
        <v>780</v>
      </c>
    </row>
    <row r="99" s="2" customFormat="true" ht="22.5" customHeight="true" spans="1:8">
      <c r="A99" s="6">
        <f>97</f>
        <v>97</v>
      </c>
      <c r="B99" s="6">
        <v>43075</v>
      </c>
      <c r="C99" s="6" t="s">
        <v>123</v>
      </c>
      <c r="D99" s="6" t="s">
        <v>10</v>
      </c>
      <c r="E99" s="6" t="s">
        <v>34</v>
      </c>
      <c r="F99" s="6" t="s">
        <v>18</v>
      </c>
      <c r="G99" s="6">
        <v>1</v>
      </c>
      <c r="H99" s="6">
        <v>708</v>
      </c>
    </row>
    <row r="100" s="2" customFormat="true" ht="22.5" customHeight="true" spans="1:8">
      <c r="A100" s="6">
        <f>98</f>
        <v>98</v>
      </c>
      <c r="B100" s="6">
        <v>43075</v>
      </c>
      <c r="C100" s="6" t="s">
        <v>124</v>
      </c>
      <c r="D100" s="6" t="s">
        <v>10</v>
      </c>
      <c r="E100" s="6" t="s">
        <v>34</v>
      </c>
      <c r="F100" s="6" t="s">
        <v>18</v>
      </c>
      <c r="G100" s="6">
        <v>1</v>
      </c>
      <c r="H100" s="6">
        <v>663</v>
      </c>
    </row>
    <row r="101" s="2" customFormat="true" ht="22.5" customHeight="true" spans="1:8">
      <c r="A101" s="6">
        <f>99</f>
        <v>99</v>
      </c>
      <c r="B101" s="6">
        <v>43075</v>
      </c>
      <c r="C101" s="6" t="s">
        <v>125</v>
      </c>
      <c r="D101" s="6" t="s">
        <v>10</v>
      </c>
      <c r="E101" s="6" t="s">
        <v>34</v>
      </c>
      <c r="F101" s="6" t="s">
        <v>12</v>
      </c>
      <c r="G101" s="6">
        <v>1</v>
      </c>
      <c r="H101" s="6">
        <v>723</v>
      </c>
    </row>
    <row r="102" s="2" customFormat="true" ht="22.5" customHeight="true" spans="1:8">
      <c r="A102" s="6">
        <f>100</f>
        <v>100</v>
      </c>
      <c r="B102" s="6">
        <v>43075</v>
      </c>
      <c r="C102" s="6" t="s">
        <v>126</v>
      </c>
      <c r="D102" s="6" t="s">
        <v>14</v>
      </c>
      <c r="E102" s="6" t="s">
        <v>45</v>
      </c>
      <c r="F102" s="6" t="s">
        <v>18</v>
      </c>
      <c r="G102" s="6">
        <v>1</v>
      </c>
      <c r="H102" s="6">
        <v>646</v>
      </c>
    </row>
    <row r="103" s="2" customFormat="true" ht="22.5" customHeight="true" spans="1:8">
      <c r="A103" s="6">
        <f>101</f>
        <v>101</v>
      </c>
      <c r="B103" s="6">
        <v>43075</v>
      </c>
      <c r="C103" s="6" t="s">
        <v>127</v>
      </c>
      <c r="D103" s="6" t="s">
        <v>14</v>
      </c>
      <c r="E103" s="6" t="s">
        <v>45</v>
      </c>
      <c r="F103" s="6" t="s">
        <v>18</v>
      </c>
      <c r="G103" s="6">
        <v>2</v>
      </c>
      <c r="H103" s="6">
        <v>1342</v>
      </c>
    </row>
    <row r="104" s="2" customFormat="true" ht="22.5" customHeight="true" spans="1:8">
      <c r="A104" s="6">
        <f>102</f>
        <v>102</v>
      </c>
      <c r="B104" s="6">
        <v>43084</v>
      </c>
      <c r="C104" s="6" t="s">
        <v>128</v>
      </c>
      <c r="D104" s="6" t="s">
        <v>10</v>
      </c>
      <c r="E104" s="6" t="s">
        <v>55</v>
      </c>
      <c r="F104" s="6" t="s">
        <v>18</v>
      </c>
      <c r="G104" s="6">
        <v>1</v>
      </c>
      <c r="H104" s="6">
        <v>601</v>
      </c>
    </row>
    <row r="105" s="2" customFormat="true" ht="22.5" customHeight="true" spans="1:8">
      <c r="A105" s="6">
        <f>103</f>
        <v>103</v>
      </c>
      <c r="B105" s="6">
        <v>43084</v>
      </c>
      <c r="C105" s="6" t="s">
        <v>129</v>
      </c>
      <c r="D105" s="6" t="s">
        <v>10</v>
      </c>
      <c r="E105" s="6" t="s">
        <v>55</v>
      </c>
      <c r="F105" s="6" t="s">
        <v>18</v>
      </c>
      <c r="G105" s="6">
        <v>1</v>
      </c>
      <c r="H105" s="6">
        <v>641</v>
      </c>
    </row>
    <row r="106" s="2" customFormat="true" ht="22.5" customHeight="true" spans="1:8">
      <c r="A106" s="6">
        <f>104</f>
        <v>104</v>
      </c>
      <c r="B106" s="6">
        <v>43084</v>
      </c>
      <c r="C106" s="6" t="s">
        <v>130</v>
      </c>
      <c r="D106" s="6" t="s">
        <v>10</v>
      </c>
      <c r="E106" s="6" t="s">
        <v>55</v>
      </c>
      <c r="F106" s="6" t="s">
        <v>18</v>
      </c>
      <c r="G106" s="6">
        <v>1</v>
      </c>
      <c r="H106" s="6">
        <v>651</v>
      </c>
    </row>
    <row r="107" s="2" customFormat="true" ht="22.5" customHeight="true" spans="1:8">
      <c r="A107" s="6">
        <f>105</f>
        <v>105</v>
      </c>
      <c r="B107" s="6">
        <v>43075</v>
      </c>
      <c r="C107" s="6" t="s">
        <v>131</v>
      </c>
      <c r="D107" s="6" t="s">
        <v>10</v>
      </c>
      <c r="E107" s="6" t="s">
        <v>45</v>
      </c>
      <c r="F107" s="6" t="s">
        <v>18</v>
      </c>
      <c r="G107" s="6">
        <v>1</v>
      </c>
      <c r="H107" s="6">
        <v>748</v>
      </c>
    </row>
    <row r="108" s="2" customFormat="true" ht="22.5" customHeight="true" spans="1:8">
      <c r="A108" s="6">
        <f>106</f>
        <v>106</v>
      </c>
      <c r="B108" s="6">
        <v>43075</v>
      </c>
      <c r="C108" s="6" t="s">
        <v>132</v>
      </c>
      <c r="D108" s="6" t="s">
        <v>14</v>
      </c>
      <c r="E108" s="6" t="s">
        <v>20</v>
      </c>
      <c r="F108" s="6" t="s">
        <v>18</v>
      </c>
      <c r="G108" s="6">
        <v>2</v>
      </c>
      <c r="H108" s="6">
        <v>1406</v>
      </c>
    </row>
    <row r="109" s="2" customFormat="true" ht="22.5" customHeight="true" spans="1:8">
      <c r="A109" s="6">
        <f>107</f>
        <v>107</v>
      </c>
      <c r="B109" s="6">
        <v>43084</v>
      </c>
      <c r="C109" s="6" t="s">
        <v>133</v>
      </c>
      <c r="D109" s="6" t="s">
        <v>14</v>
      </c>
      <c r="E109" s="6" t="s">
        <v>59</v>
      </c>
      <c r="F109" s="6" t="s">
        <v>18</v>
      </c>
      <c r="G109" s="6">
        <v>2</v>
      </c>
      <c r="H109" s="6">
        <v>1326</v>
      </c>
    </row>
    <row r="110" s="2" customFormat="true" ht="22.5" customHeight="true" spans="1:8">
      <c r="A110" s="6">
        <f>108</f>
        <v>108</v>
      </c>
      <c r="B110" s="6">
        <v>43084</v>
      </c>
      <c r="C110" s="6" t="s">
        <v>134</v>
      </c>
      <c r="D110" s="6" t="s">
        <v>14</v>
      </c>
      <c r="E110" s="6" t="s">
        <v>55</v>
      </c>
      <c r="F110" s="6" t="s">
        <v>12</v>
      </c>
      <c r="G110" s="6">
        <v>2</v>
      </c>
      <c r="H110" s="6">
        <v>1362</v>
      </c>
    </row>
    <row r="111" s="2" customFormat="true" ht="22.5" customHeight="true" spans="1:8">
      <c r="A111" s="6">
        <f>109</f>
        <v>109</v>
      </c>
      <c r="B111" s="6">
        <v>43084</v>
      </c>
      <c r="C111" s="6" t="s">
        <v>135</v>
      </c>
      <c r="D111" s="6" t="s">
        <v>14</v>
      </c>
      <c r="E111" s="6" t="s">
        <v>30</v>
      </c>
      <c r="F111" s="6" t="s">
        <v>18</v>
      </c>
      <c r="G111" s="6">
        <v>2</v>
      </c>
      <c r="H111" s="6">
        <v>1262</v>
      </c>
    </row>
    <row r="112" s="2" customFormat="true" ht="22.5" customHeight="true" spans="1:8">
      <c r="A112" s="6">
        <f>110</f>
        <v>110</v>
      </c>
      <c r="B112" s="6">
        <v>43084</v>
      </c>
      <c r="C112" s="6" t="s">
        <v>136</v>
      </c>
      <c r="D112" s="6" t="s">
        <v>14</v>
      </c>
      <c r="E112" s="6" t="s">
        <v>30</v>
      </c>
      <c r="F112" s="6" t="s">
        <v>18</v>
      </c>
      <c r="G112" s="6">
        <v>1</v>
      </c>
      <c r="H112" s="6">
        <v>651</v>
      </c>
    </row>
    <row r="113" s="2" customFormat="true" ht="22.5" customHeight="true" spans="1:8">
      <c r="A113" s="6">
        <f>111</f>
        <v>111</v>
      </c>
      <c r="B113" s="6">
        <v>43075</v>
      </c>
      <c r="C113" s="6" t="s">
        <v>137</v>
      </c>
      <c r="D113" s="6" t="s">
        <v>10</v>
      </c>
      <c r="E113" s="6" t="s">
        <v>45</v>
      </c>
      <c r="F113" s="6" t="s">
        <v>18</v>
      </c>
      <c r="G113" s="6">
        <v>1</v>
      </c>
      <c r="H113" s="6">
        <v>711</v>
      </c>
    </row>
    <row r="114" s="2" customFormat="true" ht="22.5" customHeight="true" spans="1:8">
      <c r="A114" s="6">
        <f>112</f>
        <v>112</v>
      </c>
      <c r="B114" s="6">
        <v>43075</v>
      </c>
      <c r="C114" s="6" t="s">
        <v>138</v>
      </c>
      <c r="D114" s="6" t="s">
        <v>14</v>
      </c>
      <c r="E114" s="6" t="s">
        <v>36</v>
      </c>
      <c r="F114" s="6" t="s">
        <v>18</v>
      </c>
      <c r="G114" s="6">
        <v>2</v>
      </c>
      <c r="H114" s="6">
        <v>1302</v>
      </c>
    </row>
    <row r="115" s="2" customFormat="true" ht="22.5" customHeight="true" spans="1:8">
      <c r="A115" s="6">
        <f>113</f>
        <v>113</v>
      </c>
      <c r="B115" s="6">
        <v>43075</v>
      </c>
      <c r="C115" s="6" t="s">
        <v>139</v>
      </c>
      <c r="D115" s="6" t="s">
        <v>14</v>
      </c>
      <c r="E115" s="6" t="s">
        <v>45</v>
      </c>
      <c r="F115" s="6" t="s">
        <v>18</v>
      </c>
      <c r="G115" s="6">
        <v>1</v>
      </c>
      <c r="H115" s="6">
        <v>691</v>
      </c>
    </row>
    <row r="116" s="2" customFormat="true" ht="22.5" customHeight="true" spans="1:8">
      <c r="A116" s="6">
        <f>114</f>
        <v>114</v>
      </c>
      <c r="B116" s="6">
        <v>43084</v>
      </c>
      <c r="C116" s="6" t="s">
        <v>140</v>
      </c>
      <c r="D116" s="6" t="s">
        <v>10</v>
      </c>
      <c r="E116" s="6" t="s">
        <v>59</v>
      </c>
      <c r="F116" s="6" t="s">
        <v>18</v>
      </c>
      <c r="G116" s="6">
        <v>2</v>
      </c>
      <c r="H116" s="6">
        <v>1340</v>
      </c>
    </row>
    <row r="117" s="2" customFormat="true" ht="22.5" customHeight="true" spans="1:8">
      <c r="A117" s="6">
        <f>115</f>
        <v>115</v>
      </c>
      <c r="B117" s="6">
        <v>43075</v>
      </c>
      <c r="C117" s="6" t="s">
        <v>141</v>
      </c>
      <c r="D117" s="6" t="s">
        <v>10</v>
      </c>
      <c r="E117" s="6" t="s">
        <v>34</v>
      </c>
      <c r="F117" s="6" t="s">
        <v>18</v>
      </c>
      <c r="G117" s="6">
        <v>1</v>
      </c>
      <c r="H117" s="6">
        <v>688</v>
      </c>
    </row>
    <row r="118" s="2" customFormat="true" ht="22.5" customHeight="true" spans="1:8">
      <c r="A118" s="6">
        <f>116</f>
        <v>116</v>
      </c>
      <c r="B118" s="6">
        <v>43075</v>
      </c>
      <c r="C118" s="6" t="s">
        <v>142</v>
      </c>
      <c r="D118" s="6" t="s">
        <v>14</v>
      </c>
      <c r="E118" s="6" t="s">
        <v>45</v>
      </c>
      <c r="F118" s="6" t="s">
        <v>12</v>
      </c>
      <c r="G118" s="6">
        <v>1</v>
      </c>
      <c r="H118" s="6">
        <v>790</v>
      </c>
    </row>
    <row r="119" s="2" customFormat="true" ht="22.5" customHeight="true" spans="1:8">
      <c r="A119" s="6">
        <f>117</f>
        <v>117</v>
      </c>
      <c r="B119" s="6">
        <v>43084</v>
      </c>
      <c r="C119" s="6" t="s">
        <v>143</v>
      </c>
      <c r="D119" s="6" t="s">
        <v>10</v>
      </c>
      <c r="E119" s="6" t="s">
        <v>30</v>
      </c>
      <c r="F119" s="6" t="s">
        <v>12</v>
      </c>
      <c r="G119" s="6">
        <v>1</v>
      </c>
      <c r="H119" s="6">
        <v>641</v>
      </c>
    </row>
    <row r="120" s="2" customFormat="true" ht="22.5" customHeight="true" spans="1:8">
      <c r="A120" s="6">
        <f>118</f>
        <v>118</v>
      </c>
      <c r="B120" s="6">
        <v>43084</v>
      </c>
      <c r="C120" s="6" t="s">
        <v>144</v>
      </c>
      <c r="D120" s="6" t="s">
        <v>10</v>
      </c>
      <c r="E120" s="6" t="s">
        <v>55</v>
      </c>
      <c r="F120" s="6" t="s">
        <v>18</v>
      </c>
      <c r="G120" s="6">
        <v>1</v>
      </c>
      <c r="H120" s="6">
        <v>651</v>
      </c>
    </row>
    <row r="121" s="2" customFormat="true" ht="22.5" customHeight="true" spans="1:8">
      <c r="A121" s="6">
        <f>119</f>
        <v>119</v>
      </c>
      <c r="B121" s="6">
        <v>43075</v>
      </c>
      <c r="C121" s="6" t="s">
        <v>145</v>
      </c>
      <c r="D121" s="6" t="s">
        <v>14</v>
      </c>
      <c r="E121" s="6" t="s">
        <v>17</v>
      </c>
      <c r="F121" s="6" t="s">
        <v>12</v>
      </c>
      <c r="G121" s="6">
        <v>2</v>
      </c>
      <c r="H121" s="6">
        <v>1438</v>
      </c>
    </row>
    <row r="122" s="2" customFormat="true" ht="22.5" customHeight="true" spans="1:8">
      <c r="A122" s="6">
        <f>120</f>
        <v>120</v>
      </c>
      <c r="B122" s="6">
        <v>43075</v>
      </c>
      <c r="C122" s="6" t="s">
        <v>146</v>
      </c>
      <c r="D122" s="6" t="s">
        <v>14</v>
      </c>
      <c r="E122" s="6" t="s">
        <v>45</v>
      </c>
      <c r="F122" s="6" t="s">
        <v>18</v>
      </c>
      <c r="G122" s="6">
        <v>2</v>
      </c>
      <c r="H122" s="6">
        <v>1582</v>
      </c>
    </row>
    <row r="123" s="2" customFormat="true" ht="22.5" customHeight="true" spans="1:8">
      <c r="A123" s="6">
        <f>121</f>
        <v>121</v>
      </c>
      <c r="B123" s="6">
        <v>43084</v>
      </c>
      <c r="C123" s="6" t="s">
        <v>147</v>
      </c>
      <c r="D123" s="6" t="s">
        <v>14</v>
      </c>
      <c r="E123" s="6" t="s">
        <v>55</v>
      </c>
      <c r="F123" s="6" t="s">
        <v>18</v>
      </c>
      <c r="G123" s="6">
        <v>2</v>
      </c>
      <c r="H123" s="6">
        <v>1262</v>
      </c>
    </row>
    <row r="124" s="2" customFormat="true" ht="22.5" customHeight="true" spans="1:8">
      <c r="A124" s="6">
        <f>122</f>
        <v>122</v>
      </c>
      <c r="B124" s="6">
        <v>43084</v>
      </c>
      <c r="C124" s="6" t="s">
        <v>148</v>
      </c>
      <c r="D124" s="6" t="s">
        <v>14</v>
      </c>
      <c r="E124" s="6" t="s">
        <v>30</v>
      </c>
      <c r="F124" s="6" t="s">
        <v>18</v>
      </c>
      <c r="G124" s="6">
        <v>2</v>
      </c>
      <c r="H124" s="6">
        <v>1262</v>
      </c>
    </row>
    <row r="125" s="2" customFormat="true" ht="22.5" customHeight="true" spans="1:8">
      <c r="A125" s="6">
        <f>123</f>
        <v>123</v>
      </c>
      <c r="B125" s="6">
        <v>43084</v>
      </c>
      <c r="C125" s="6" t="s">
        <v>149</v>
      </c>
      <c r="D125" s="6" t="s">
        <v>14</v>
      </c>
      <c r="E125" s="6" t="s">
        <v>55</v>
      </c>
      <c r="F125" s="6" t="s">
        <v>18</v>
      </c>
      <c r="G125" s="6">
        <v>2</v>
      </c>
      <c r="H125" s="6">
        <v>1302</v>
      </c>
    </row>
    <row r="126" s="2" customFormat="true" ht="22.5" customHeight="true" spans="1:8">
      <c r="A126" s="6">
        <f>124</f>
        <v>124</v>
      </c>
      <c r="B126" s="6">
        <v>43075</v>
      </c>
      <c r="C126" s="6" t="s">
        <v>150</v>
      </c>
      <c r="D126" s="6" t="s">
        <v>10</v>
      </c>
      <c r="E126" s="6" t="s">
        <v>34</v>
      </c>
      <c r="F126" s="6" t="s">
        <v>18</v>
      </c>
      <c r="G126" s="6">
        <v>1</v>
      </c>
      <c r="H126" s="6">
        <v>768</v>
      </c>
    </row>
    <row r="127" s="2" customFormat="true" ht="22.5" customHeight="true" spans="1:8">
      <c r="A127" s="6">
        <f>125</f>
        <v>125</v>
      </c>
      <c r="B127" s="6">
        <v>43075</v>
      </c>
      <c r="C127" s="6" t="s">
        <v>151</v>
      </c>
      <c r="D127" s="6" t="s">
        <v>10</v>
      </c>
      <c r="E127" s="6" t="s">
        <v>34</v>
      </c>
      <c r="F127" s="6" t="s">
        <v>18</v>
      </c>
      <c r="G127" s="6">
        <v>1</v>
      </c>
      <c r="H127" s="6">
        <v>663</v>
      </c>
    </row>
    <row r="128" s="2" customFormat="true" ht="22.5" customHeight="true" spans="1:8">
      <c r="A128" s="6">
        <f>126</f>
        <v>126</v>
      </c>
      <c r="B128" s="6">
        <v>43084</v>
      </c>
      <c r="C128" s="6" t="s">
        <v>152</v>
      </c>
      <c r="D128" s="6" t="s">
        <v>14</v>
      </c>
      <c r="E128" s="6" t="s">
        <v>55</v>
      </c>
      <c r="F128" s="6" t="s">
        <v>18</v>
      </c>
      <c r="G128" s="6">
        <v>2</v>
      </c>
      <c r="H128" s="6">
        <v>1302</v>
      </c>
    </row>
    <row r="129" s="2" customFormat="true" ht="22.5" customHeight="true" spans="1:8">
      <c r="A129" s="6">
        <f>127</f>
        <v>127</v>
      </c>
      <c r="B129" s="6">
        <v>43084</v>
      </c>
      <c r="C129" s="6" t="s">
        <v>153</v>
      </c>
      <c r="D129" s="6" t="s">
        <v>10</v>
      </c>
      <c r="E129" s="6" t="s">
        <v>59</v>
      </c>
      <c r="F129" s="6" t="s">
        <v>18</v>
      </c>
      <c r="G129" s="6">
        <v>1</v>
      </c>
      <c r="H129" s="6">
        <v>661</v>
      </c>
    </row>
    <row r="130" s="2" customFormat="true" ht="22.5" customHeight="true" spans="1:8">
      <c r="A130" s="6">
        <f>128</f>
        <v>128</v>
      </c>
      <c r="B130" s="6">
        <v>43075</v>
      </c>
      <c r="C130" s="6" t="s">
        <v>154</v>
      </c>
      <c r="D130" s="6" t="s">
        <v>14</v>
      </c>
      <c r="E130" s="6" t="s">
        <v>45</v>
      </c>
      <c r="F130" s="6" t="s">
        <v>18</v>
      </c>
      <c r="G130" s="6">
        <v>2</v>
      </c>
      <c r="H130" s="6">
        <v>1342</v>
      </c>
    </row>
    <row r="131" s="2" customFormat="true" ht="22.5" customHeight="true" spans="1:8">
      <c r="A131" s="6">
        <f>129</f>
        <v>129</v>
      </c>
      <c r="B131" s="6">
        <v>43075</v>
      </c>
      <c r="C131" s="6" t="s">
        <v>155</v>
      </c>
      <c r="D131" s="6" t="s">
        <v>10</v>
      </c>
      <c r="E131" s="6" t="s">
        <v>81</v>
      </c>
      <c r="F131" s="6" t="s">
        <v>18</v>
      </c>
      <c r="G131" s="6">
        <v>1</v>
      </c>
      <c r="H131" s="6">
        <v>675</v>
      </c>
    </row>
    <row r="132" s="2" customFormat="true" ht="22.5" customHeight="true" spans="1:8">
      <c r="A132" s="6">
        <f>130</f>
        <v>130</v>
      </c>
      <c r="B132" s="6">
        <v>43084</v>
      </c>
      <c r="C132" s="6" t="s">
        <v>156</v>
      </c>
      <c r="D132" s="6" t="s">
        <v>10</v>
      </c>
      <c r="E132" s="6" t="s">
        <v>40</v>
      </c>
      <c r="F132" s="6" t="s">
        <v>12</v>
      </c>
      <c r="G132" s="6">
        <v>1</v>
      </c>
      <c r="H132" s="6">
        <v>730</v>
      </c>
    </row>
    <row r="133" s="2" customFormat="true" ht="22.5" customHeight="true" spans="1:8">
      <c r="A133" s="6">
        <f>131</f>
        <v>131</v>
      </c>
      <c r="B133" s="6">
        <v>43084</v>
      </c>
      <c r="C133" s="6" t="s">
        <v>157</v>
      </c>
      <c r="D133" s="6" t="s">
        <v>10</v>
      </c>
      <c r="E133" s="6" t="s">
        <v>30</v>
      </c>
      <c r="F133" s="6" t="s">
        <v>18</v>
      </c>
      <c r="G133" s="6">
        <v>1</v>
      </c>
      <c r="H133" s="6">
        <v>671</v>
      </c>
    </row>
    <row r="134" s="2" customFormat="true" ht="22.5" customHeight="true" spans="1:8">
      <c r="A134" s="6">
        <f>132</f>
        <v>132</v>
      </c>
      <c r="B134" s="6">
        <v>43084</v>
      </c>
      <c r="C134" s="6" t="s">
        <v>158</v>
      </c>
      <c r="D134" s="6" t="s">
        <v>14</v>
      </c>
      <c r="E134" s="6" t="s">
        <v>55</v>
      </c>
      <c r="F134" s="6" t="s">
        <v>12</v>
      </c>
      <c r="G134" s="6">
        <v>2</v>
      </c>
      <c r="H134" s="6">
        <v>1388</v>
      </c>
    </row>
    <row r="135" s="2" customFormat="true" ht="22.5" customHeight="true" spans="1:8">
      <c r="A135" s="6">
        <f>133</f>
        <v>133</v>
      </c>
      <c r="B135" s="6">
        <v>43075</v>
      </c>
      <c r="C135" s="6" t="s">
        <v>159</v>
      </c>
      <c r="D135" s="6" t="s">
        <v>10</v>
      </c>
      <c r="E135" s="6" t="s">
        <v>17</v>
      </c>
      <c r="F135" s="6" t="s">
        <v>18</v>
      </c>
      <c r="G135" s="6">
        <v>1</v>
      </c>
      <c r="H135" s="6">
        <v>656</v>
      </c>
    </row>
    <row r="136" s="2" customFormat="true" ht="22.5" customHeight="true" spans="1:8">
      <c r="A136" s="6">
        <f>134</f>
        <v>134</v>
      </c>
      <c r="B136" s="6">
        <v>43084</v>
      </c>
      <c r="C136" s="6" t="s">
        <v>160</v>
      </c>
      <c r="D136" s="6" t="s">
        <v>14</v>
      </c>
      <c r="E136" s="6" t="s">
        <v>59</v>
      </c>
      <c r="F136" s="6" t="s">
        <v>12</v>
      </c>
      <c r="G136" s="6">
        <v>2</v>
      </c>
      <c r="H136" s="6">
        <v>1324</v>
      </c>
    </row>
    <row r="137" s="2" customFormat="true" ht="22.5" customHeight="true" spans="1:8">
      <c r="A137" s="6">
        <f>135</f>
        <v>135</v>
      </c>
      <c r="B137" s="6">
        <v>43084</v>
      </c>
      <c r="C137" s="6" t="s">
        <v>161</v>
      </c>
      <c r="D137" s="6" t="s">
        <v>14</v>
      </c>
      <c r="E137" s="6" t="s">
        <v>55</v>
      </c>
      <c r="F137" s="6" t="s">
        <v>18</v>
      </c>
      <c r="G137" s="6">
        <v>1</v>
      </c>
      <c r="H137" s="6">
        <v>669</v>
      </c>
    </row>
    <row r="138" s="2" customFormat="true" ht="22.5" customHeight="true" spans="1:8">
      <c r="A138" s="6">
        <f>136</f>
        <v>136</v>
      </c>
      <c r="B138" s="6">
        <v>43084</v>
      </c>
      <c r="C138" s="6" t="s">
        <v>162</v>
      </c>
      <c r="D138" s="6" t="s">
        <v>10</v>
      </c>
      <c r="E138" s="6" t="s">
        <v>59</v>
      </c>
      <c r="F138" s="6" t="s">
        <v>12</v>
      </c>
      <c r="G138" s="6">
        <v>1</v>
      </c>
      <c r="H138" s="6">
        <v>901</v>
      </c>
    </row>
    <row r="139" s="2" customFormat="true" ht="22.5" customHeight="true" spans="1:8">
      <c r="A139" s="6">
        <f>137</f>
        <v>137</v>
      </c>
      <c r="B139" s="6">
        <v>43084</v>
      </c>
      <c r="C139" s="6" t="s">
        <v>163</v>
      </c>
      <c r="D139" s="6" t="s">
        <v>10</v>
      </c>
      <c r="E139" s="6" t="s">
        <v>40</v>
      </c>
      <c r="F139" s="6" t="s">
        <v>18</v>
      </c>
      <c r="G139" s="6">
        <v>1</v>
      </c>
      <c r="H139" s="6">
        <v>671</v>
      </c>
    </row>
    <row r="140" s="2" customFormat="true" ht="22.5" customHeight="true" spans="1:8">
      <c r="A140" s="6">
        <f>138</f>
        <v>138</v>
      </c>
      <c r="B140" s="6">
        <v>43084</v>
      </c>
      <c r="C140" s="6" t="s">
        <v>164</v>
      </c>
      <c r="D140" s="6" t="s">
        <v>14</v>
      </c>
      <c r="E140" s="6" t="s">
        <v>55</v>
      </c>
      <c r="F140" s="6" t="s">
        <v>18</v>
      </c>
      <c r="G140" s="6">
        <v>1</v>
      </c>
      <c r="H140" s="6">
        <v>651</v>
      </c>
    </row>
    <row r="141" s="2" customFormat="true" ht="22.5" customHeight="true" spans="1:8">
      <c r="A141" s="6">
        <f>139</f>
        <v>139</v>
      </c>
      <c r="B141" s="6">
        <v>43084</v>
      </c>
      <c r="C141" s="6" t="s">
        <v>165</v>
      </c>
      <c r="D141" s="6" t="s">
        <v>14</v>
      </c>
      <c r="E141" s="6" t="s">
        <v>55</v>
      </c>
      <c r="F141" s="6" t="s">
        <v>18</v>
      </c>
      <c r="G141" s="6">
        <v>2</v>
      </c>
      <c r="H141" s="6">
        <v>1320</v>
      </c>
    </row>
    <row r="142" s="2" customFormat="true" ht="22.5" customHeight="true" spans="1:8">
      <c r="A142" s="6">
        <f>140</f>
        <v>140</v>
      </c>
      <c r="B142" s="6">
        <v>43084</v>
      </c>
      <c r="C142" s="6" t="s">
        <v>166</v>
      </c>
      <c r="D142" s="6" t="s">
        <v>14</v>
      </c>
      <c r="E142" s="6" t="s">
        <v>30</v>
      </c>
      <c r="F142" s="6" t="s">
        <v>18</v>
      </c>
      <c r="G142" s="6">
        <v>2</v>
      </c>
      <c r="H142" s="6">
        <v>1266</v>
      </c>
    </row>
    <row r="143" s="2" customFormat="true" ht="22.5" customHeight="true" spans="1:8">
      <c r="A143" s="6">
        <f>141</f>
        <v>141</v>
      </c>
      <c r="B143" s="6">
        <v>43075</v>
      </c>
      <c r="C143" s="6" t="s">
        <v>167</v>
      </c>
      <c r="D143" s="6" t="s">
        <v>14</v>
      </c>
      <c r="E143" s="6" t="s">
        <v>45</v>
      </c>
      <c r="F143" s="6" t="s">
        <v>18</v>
      </c>
      <c r="G143" s="6">
        <v>2</v>
      </c>
      <c r="H143" s="6">
        <v>1302</v>
      </c>
    </row>
    <row r="144" s="2" customFormat="true" ht="22.5" customHeight="true" spans="1:8">
      <c r="A144" s="6">
        <f>142</f>
        <v>142</v>
      </c>
      <c r="B144" s="6">
        <v>43084</v>
      </c>
      <c r="C144" s="6" t="s">
        <v>168</v>
      </c>
      <c r="D144" s="6" t="s">
        <v>14</v>
      </c>
      <c r="E144" s="6" t="s">
        <v>55</v>
      </c>
      <c r="F144" s="6" t="s">
        <v>18</v>
      </c>
      <c r="G144" s="6">
        <v>1</v>
      </c>
      <c r="H144" s="6">
        <v>641</v>
      </c>
    </row>
    <row r="145" s="2" customFormat="true" ht="22.5" customHeight="true" spans="1:8">
      <c r="A145" s="6">
        <f>143</f>
        <v>143</v>
      </c>
      <c r="B145" s="6">
        <v>43084</v>
      </c>
      <c r="C145" s="6" t="s">
        <v>169</v>
      </c>
      <c r="D145" s="6" t="s">
        <v>10</v>
      </c>
      <c r="E145" s="6" t="s">
        <v>59</v>
      </c>
      <c r="F145" s="6" t="s">
        <v>12</v>
      </c>
      <c r="G145" s="6">
        <v>2</v>
      </c>
      <c r="H145" s="6">
        <v>1722</v>
      </c>
    </row>
    <row r="146" s="2" customFormat="true" ht="22.5" customHeight="true" spans="1:8">
      <c r="A146" s="6">
        <f>144</f>
        <v>144</v>
      </c>
      <c r="B146" s="6">
        <v>43075</v>
      </c>
      <c r="C146" s="6" t="s">
        <v>170</v>
      </c>
      <c r="D146" s="6" t="s">
        <v>14</v>
      </c>
      <c r="E146" s="6" t="s">
        <v>20</v>
      </c>
      <c r="F146" s="6" t="s">
        <v>18</v>
      </c>
      <c r="G146" s="6">
        <v>1</v>
      </c>
      <c r="H146" s="6">
        <v>663</v>
      </c>
    </row>
    <row r="147" s="2" customFormat="true" ht="22.5" customHeight="true" spans="1:8">
      <c r="A147" s="6">
        <f>145</f>
        <v>145</v>
      </c>
      <c r="B147" s="6">
        <v>43075</v>
      </c>
      <c r="C147" s="6" t="s">
        <v>171</v>
      </c>
      <c r="D147" s="6" t="s">
        <v>14</v>
      </c>
      <c r="E147" s="6" t="s">
        <v>45</v>
      </c>
      <c r="F147" s="6" t="s">
        <v>18</v>
      </c>
      <c r="G147" s="6">
        <v>1</v>
      </c>
      <c r="H147" s="6">
        <v>715</v>
      </c>
    </row>
    <row r="148" s="2" customFormat="true" ht="22.5" customHeight="true" spans="1:8">
      <c r="A148" s="6">
        <f>146</f>
        <v>146</v>
      </c>
      <c r="B148" s="6">
        <v>43084</v>
      </c>
      <c r="C148" s="6" t="s">
        <v>172</v>
      </c>
      <c r="D148" s="6" t="s">
        <v>14</v>
      </c>
      <c r="E148" s="6" t="s">
        <v>59</v>
      </c>
      <c r="F148" s="6" t="s">
        <v>18</v>
      </c>
      <c r="G148" s="6">
        <v>2</v>
      </c>
      <c r="H148" s="6">
        <v>1282</v>
      </c>
    </row>
    <row r="149" s="2" customFormat="true" ht="22.5" customHeight="true" spans="1:8">
      <c r="A149" s="6">
        <f>147</f>
        <v>147</v>
      </c>
      <c r="B149" s="6">
        <v>43084</v>
      </c>
      <c r="C149" s="6" t="s">
        <v>173</v>
      </c>
      <c r="D149" s="6" t="s">
        <v>14</v>
      </c>
      <c r="E149" s="6" t="s">
        <v>55</v>
      </c>
      <c r="F149" s="6" t="s">
        <v>12</v>
      </c>
      <c r="G149" s="6">
        <v>2</v>
      </c>
      <c r="H149" s="6">
        <v>1342</v>
      </c>
    </row>
    <row r="150" s="2" customFormat="true" ht="22.5" customHeight="true" spans="1:8">
      <c r="A150" s="6">
        <f>148</f>
        <v>148</v>
      </c>
      <c r="B150" s="6">
        <v>43075</v>
      </c>
      <c r="C150" s="6" t="s">
        <v>174</v>
      </c>
      <c r="D150" s="6" t="s">
        <v>14</v>
      </c>
      <c r="E150" s="6" t="s">
        <v>34</v>
      </c>
      <c r="F150" s="6" t="s">
        <v>18</v>
      </c>
      <c r="G150" s="6">
        <v>2</v>
      </c>
      <c r="H150" s="6">
        <v>1262</v>
      </c>
    </row>
    <row r="151" s="2" customFormat="true" ht="22.5" customHeight="true" spans="1:8">
      <c r="A151" s="6">
        <f>149</f>
        <v>149</v>
      </c>
      <c r="B151" s="6">
        <v>43084</v>
      </c>
      <c r="C151" s="6" t="s">
        <v>175</v>
      </c>
      <c r="D151" s="6" t="s">
        <v>10</v>
      </c>
      <c r="E151" s="6" t="s">
        <v>55</v>
      </c>
      <c r="F151" s="6" t="s">
        <v>12</v>
      </c>
      <c r="G151" s="6">
        <v>1</v>
      </c>
      <c r="H151" s="6">
        <v>790</v>
      </c>
    </row>
    <row r="152" s="2" customFormat="true" ht="22.5" customHeight="true" spans="1:8">
      <c r="A152" s="6">
        <f>150</f>
        <v>150</v>
      </c>
      <c r="B152" s="6">
        <v>43075</v>
      </c>
      <c r="C152" s="6" t="s">
        <v>176</v>
      </c>
      <c r="D152" s="6" t="s">
        <v>14</v>
      </c>
      <c r="E152" s="6" t="s">
        <v>20</v>
      </c>
      <c r="F152" s="6" t="s">
        <v>18</v>
      </c>
      <c r="G152" s="6">
        <v>2</v>
      </c>
      <c r="H152" s="6">
        <v>1262</v>
      </c>
    </row>
    <row r="153" s="2" customFormat="true" ht="22.5" customHeight="true" spans="1:8">
      <c r="A153" s="6">
        <f>151</f>
        <v>151</v>
      </c>
      <c r="B153" s="6">
        <v>43084</v>
      </c>
      <c r="C153" s="6" t="s">
        <v>177</v>
      </c>
      <c r="D153" s="6" t="s">
        <v>10</v>
      </c>
      <c r="E153" s="6" t="s">
        <v>59</v>
      </c>
      <c r="F153" s="6" t="s">
        <v>18</v>
      </c>
      <c r="G153" s="6">
        <v>1</v>
      </c>
      <c r="H153" s="6">
        <v>705</v>
      </c>
    </row>
    <row r="154" s="2" customFormat="true" ht="22.5" customHeight="true" spans="1:8">
      <c r="A154" s="6">
        <f>152</f>
        <v>152</v>
      </c>
      <c r="B154" s="6">
        <v>43075</v>
      </c>
      <c r="C154" s="6" t="s">
        <v>178</v>
      </c>
      <c r="D154" s="6" t="s">
        <v>10</v>
      </c>
      <c r="E154" s="6" t="s">
        <v>34</v>
      </c>
      <c r="F154" s="6" t="s">
        <v>18</v>
      </c>
      <c r="G154" s="6">
        <v>2</v>
      </c>
      <c r="H154" s="6">
        <v>1242</v>
      </c>
    </row>
    <row r="155" s="2" customFormat="true" ht="22.5" customHeight="true" spans="1:8">
      <c r="A155" s="6">
        <f>153</f>
        <v>153</v>
      </c>
      <c r="B155" s="6">
        <v>43075</v>
      </c>
      <c r="C155" s="6" t="s">
        <v>179</v>
      </c>
      <c r="D155" s="6" t="s">
        <v>10</v>
      </c>
      <c r="E155" s="6" t="s">
        <v>45</v>
      </c>
      <c r="F155" s="6" t="s">
        <v>18</v>
      </c>
      <c r="G155" s="6">
        <v>1</v>
      </c>
      <c r="H155" s="6">
        <v>651</v>
      </c>
    </row>
    <row r="156" s="2" customFormat="true" ht="22.5" customHeight="true" spans="1:8">
      <c r="A156" s="6">
        <f>154</f>
        <v>154</v>
      </c>
      <c r="B156" s="6">
        <v>43075</v>
      </c>
      <c r="C156" s="6" t="s">
        <v>180</v>
      </c>
      <c r="D156" s="6" t="s">
        <v>14</v>
      </c>
      <c r="E156" s="6" t="s">
        <v>81</v>
      </c>
      <c r="F156" s="6" t="s">
        <v>18</v>
      </c>
      <c r="G156" s="6">
        <v>2</v>
      </c>
      <c r="H156" s="6">
        <v>1392</v>
      </c>
    </row>
    <row r="157" s="2" customFormat="true" ht="22.5" customHeight="true" spans="1:8">
      <c r="A157" s="6">
        <f>155</f>
        <v>155</v>
      </c>
      <c r="B157" s="6">
        <v>43084</v>
      </c>
      <c r="C157" s="6" t="s">
        <v>181</v>
      </c>
      <c r="D157" s="6" t="s">
        <v>10</v>
      </c>
      <c r="E157" s="6" t="s">
        <v>30</v>
      </c>
      <c r="F157" s="6" t="s">
        <v>12</v>
      </c>
      <c r="G157" s="6">
        <v>1</v>
      </c>
      <c r="H157" s="6">
        <v>702</v>
      </c>
    </row>
    <row r="158" s="2" customFormat="true" ht="22.5" customHeight="true" spans="1:8">
      <c r="A158" s="6">
        <f>156</f>
        <v>156</v>
      </c>
      <c r="B158" s="6">
        <v>43075</v>
      </c>
      <c r="C158" s="6" t="s">
        <v>182</v>
      </c>
      <c r="D158" s="6" t="s">
        <v>10</v>
      </c>
      <c r="E158" s="6" t="s">
        <v>36</v>
      </c>
      <c r="F158" s="6" t="s">
        <v>18</v>
      </c>
      <c r="G158" s="6">
        <v>1</v>
      </c>
      <c r="H158" s="6">
        <v>821</v>
      </c>
    </row>
    <row r="159" s="2" customFormat="true" ht="22.5" customHeight="true" spans="1:8">
      <c r="A159" s="6">
        <f>157</f>
        <v>157</v>
      </c>
      <c r="B159" s="6">
        <v>43084</v>
      </c>
      <c r="C159" s="6" t="s">
        <v>183</v>
      </c>
      <c r="D159" s="6" t="s">
        <v>14</v>
      </c>
      <c r="E159" s="6" t="s">
        <v>59</v>
      </c>
      <c r="F159" s="6" t="s">
        <v>18</v>
      </c>
      <c r="G159" s="6">
        <v>2</v>
      </c>
      <c r="H159" s="6">
        <v>1302</v>
      </c>
    </row>
    <row r="160" s="2" customFormat="true" ht="22.5" customHeight="true" spans="1:8">
      <c r="A160" s="6">
        <f>158</f>
        <v>158</v>
      </c>
      <c r="B160" s="6">
        <v>43075</v>
      </c>
      <c r="C160" s="6" t="s">
        <v>184</v>
      </c>
      <c r="D160" s="6" t="s">
        <v>14</v>
      </c>
      <c r="E160" s="6" t="s">
        <v>45</v>
      </c>
      <c r="F160" s="6" t="s">
        <v>18</v>
      </c>
      <c r="G160" s="6">
        <v>1</v>
      </c>
      <c r="H160" s="6">
        <v>661</v>
      </c>
    </row>
    <row r="161" s="2" customFormat="true" ht="22.5" customHeight="true" spans="1:8">
      <c r="A161" s="6">
        <f>159</f>
        <v>159</v>
      </c>
      <c r="B161" s="6">
        <v>43084</v>
      </c>
      <c r="C161" s="6" t="s">
        <v>185</v>
      </c>
      <c r="D161" s="6" t="s">
        <v>10</v>
      </c>
      <c r="E161" s="6" t="s">
        <v>59</v>
      </c>
      <c r="F161" s="6" t="s">
        <v>18</v>
      </c>
      <c r="G161" s="6">
        <v>1</v>
      </c>
      <c r="H161" s="6">
        <v>651</v>
      </c>
    </row>
    <row r="162" s="2" customFormat="true" ht="22.5" customHeight="true" spans="1:8">
      <c r="A162" s="6">
        <f>160</f>
        <v>160</v>
      </c>
      <c r="B162" s="6">
        <v>43075</v>
      </c>
      <c r="C162" s="6" t="s">
        <v>186</v>
      </c>
      <c r="D162" s="6" t="s">
        <v>14</v>
      </c>
      <c r="E162" s="6" t="s">
        <v>20</v>
      </c>
      <c r="F162" s="6" t="s">
        <v>18</v>
      </c>
      <c r="G162" s="6">
        <v>1</v>
      </c>
      <c r="H162" s="6">
        <v>651</v>
      </c>
    </row>
    <row r="163" s="2" customFormat="true" ht="22.5" customHeight="true" spans="1:8">
      <c r="A163" s="6">
        <f>161</f>
        <v>161</v>
      </c>
      <c r="B163" s="6">
        <v>43084</v>
      </c>
      <c r="C163" s="6" t="s">
        <v>187</v>
      </c>
      <c r="D163" s="6" t="s">
        <v>14</v>
      </c>
      <c r="E163" s="6" t="s">
        <v>59</v>
      </c>
      <c r="F163" s="6" t="s">
        <v>12</v>
      </c>
      <c r="G163" s="6">
        <v>1</v>
      </c>
      <c r="H163" s="6">
        <v>830</v>
      </c>
    </row>
    <row r="164" s="2" customFormat="true" ht="22.5" customHeight="true" spans="1:8">
      <c r="A164" s="6">
        <f>162</f>
        <v>162</v>
      </c>
      <c r="B164" s="6">
        <v>43084</v>
      </c>
      <c r="C164" s="6" t="s">
        <v>188</v>
      </c>
      <c r="D164" s="6" t="s">
        <v>14</v>
      </c>
      <c r="E164" s="6" t="s">
        <v>55</v>
      </c>
      <c r="F164" s="6" t="s">
        <v>18</v>
      </c>
      <c r="G164" s="6">
        <v>2</v>
      </c>
      <c r="H164" s="6">
        <v>1282</v>
      </c>
    </row>
    <row r="165" s="2" customFormat="true" ht="22.5" customHeight="true" spans="1:8">
      <c r="A165" s="6">
        <f>163</f>
        <v>163</v>
      </c>
      <c r="B165" s="6">
        <v>43084</v>
      </c>
      <c r="C165" s="6" t="s">
        <v>189</v>
      </c>
      <c r="D165" s="6" t="s">
        <v>14</v>
      </c>
      <c r="E165" s="6" t="s">
        <v>55</v>
      </c>
      <c r="F165" s="6" t="s">
        <v>18</v>
      </c>
      <c r="G165" s="6">
        <v>1</v>
      </c>
      <c r="H165" s="6">
        <v>671</v>
      </c>
    </row>
    <row r="166" s="2" customFormat="true" ht="22.5" customHeight="true" spans="1:8">
      <c r="A166" s="6">
        <f>164</f>
        <v>164</v>
      </c>
      <c r="B166" s="6">
        <v>43084</v>
      </c>
      <c r="C166" s="6" t="s">
        <v>190</v>
      </c>
      <c r="D166" s="6" t="s">
        <v>10</v>
      </c>
      <c r="E166" s="6" t="s">
        <v>59</v>
      </c>
      <c r="F166" s="6" t="s">
        <v>12</v>
      </c>
      <c r="G166" s="6">
        <v>1</v>
      </c>
      <c r="H166" s="6">
        <v>805</v>
      </c>
    </row>
    <row r="167" s="2" customFormat="true" ht="22.5" customHeight="true" spans="1:8">
      <c r="A167" s="6">
        <f>165</f>
        <v>165</v>
      </c>
      <c r="B167" s="6">
        <v>43075</v>
      </c>
      <c r="C167" s="6" t="s">
        <v>181</v>
      </c>
      <c r="D167" s="6" t="s">
        <v>10</v>
      </c>
      <c r="E167" s="6" t="s">
        <v>20</v>
      </c>
      <c r="F167" s="6" t="s">
        <v>18</v>
      </c>
      <c r="G167" s="6">
        <v>1</v>
      </c>
      <c r="H167" s="6">
        <v>651</v>
      </c>
    </row>
    <row r="168" s="2" customFormat="true" ht="22.5" customHeight="true" spans="1:8">
      <c r="A168" s="6">
        <f>166</f>
        <v>166</v>
      </c>
      <c r="B168" s="6">
        <v>43075</v>
      </c>
      <c r="C168" s="6" t="s">
        <v>191</v>
      </c>
      <c r="D168" s="6" t="s">
        <v>14</v>
      </c>
      <c r="E168" s="6" t="s">
        <v>36</v>
      </c>
      <c r="F168" s="6" t="s">
        <v>18</v>
      </c>
      <c r="G168" s="6">
        <v>1</v>
      </c>
      <c r="H168" s="6">
        <v>651</v>
      </c>
    </row>
    <row r="169" s="2" customFormat="true" ht="22.5" customHeight="true" spans="1:8">
      <c r="A169" s="6">
        <f>167</f>
        <v>167</v>
      </c>
      <c r="B169" s="6">
        <v>43075</v>
      </c>
      <c r="C169" s="6" t="s">
        <v>192</v>
      </c>
      <c r="D169" s="6" t="s">
        <v>10</v>
      </c>
      <c r="E169" s="6" t="s">
        <v>45</v>
      </c>
      <c r="F169" s="6" t="s">
        <v>18</v>
      </c>
      <c r="G169" s="6">
        <v>1</v>
      </c>
      <c r="H169" s="6">
        <v>646</v>
      </c>
    </row>
    <row r="170" s="2" customFormat="true" ht="22.5" customHeight="true" spans="1:8">
      <c r="A170" s="6">
        <f>168</f>
        <v>168</v>
      </c>
      <c r="B170" s="6">
        <v>43075</v>
      </c>
      <c r="C170" s="6" t="s">
        <v>193</v>
      </c>
      <c r="D170" s="6" t="s">
        <v>14</v>
      </c>
      <c r="E170" s="6" t="s">
        <v>36</v>
      </c>
      <c r="F170" s="6" t="s">
        <v>18</v>
      </c>
      <c r="G170" s="6">
        <v>2</v>
      </c>
      <c r="H170" s="6">
        <v>1302</v>
      </c>
    </row>
    <row r="171" s="2" customFormat="true" ht="22.5" customHeight="true" spans="1:8">
      <c r="A171" s="6">
        <f>169</f>
        <v>169</v>
      </c>
      <c r="B171" s="6">
        <v>43075</v>
      </c>
      <c r="C171" s="6" t="s">
        <v>194</v>
      </c>
      <c r="D171" s="6" t="s">
        <v>10</v>
      </c>
      <c r="E171" s="6" t="s">
        <v>20</v>
      </c>
      <c r="F171" s="6" t="s">
        <v>18</v>
      </c>
      <c r="G171" s="6">
        <v>1</v>
      </c>
      <c r="H171" s="6">
        <v>537</v>
      </c>
    </row>
    <row r="172" s="2" customFormat="true" ht="22.5" customHeight="true" spans="1:8">
      <c r="A172" s="6">
        <f>170</f>
        <v>170</v>
      </c>
      <c r="B172" s="6">
        <v>43075</v>
      </c>
      <c r="C172" s="6" t="s">
        <v>195</v>
      </c>
      <c r="D172" s="6" t="s">
        <v>10</v>
      </c>
      <c r="E172" s="6" t="s">
        <v>20</v>
      </c>
      <c r="F172" s="6" t="s">
        <v>12</v>
      </c>
      <c r="G172" s="6">
        <v>1</v>
      </c>
      <c r="H172" s="6">
        <v>663</v>
      </c>
    </row>
    <row r="173" s="2" customFormat="true" ht="22.5" customHeight="true" spans="1:8">
      <c r="A173" s="6">
        <f>171</f>
        <v>171</v>
      </c>
      <c r="B173" s="6">
        <v>43084</v>
      </c>
      <c r="C173" s="6" t="s">
        <v>196</v>
      </c>
      <c r="D173" s="6" t="s">
        <v>14</v>
      </c>
      <c r="E173" s="6" t="s">
        <v>59</v>
      </c>
      <c r="F173" s="6" t="s">
        <v>18</v>
      </c>
      <c r="G173" s="6">
        <v>2</v>
      </c>
      <c r="H173" s="6">
        <v>1342</v>
      </c>
    </row>
    <row r="174" s="2" customFormat="true" ht="22.5" customHeight="true" spans="1:8">
      <c r="A174" s="6">
        <f>172</f>
        <v>172</v>
      </c>
      <c r="B174" s="6">
        <v>43075</v>
      </c>
      <c r="C174" s="6" t="s">
        <v>197</v>
      </c>
      <c r="D174" s="6" t="s">
        <v>14</v>
      </c>
      <c r="E174" s="6" t="s">
        <v>20</v>
      </c>
      <c r="F174" s="6" t="s">
        <v>12</v>
      </c>
      <c r="G174" s="6">
        <v>2</v>
      </c>
      <c r="H174" s="6">
        <v>1456</v>
      </c>
    </row>
    <row r="175" s="2" customFormat="true" ht="22.5" customHeight="true" spans="1:8">
      <c r="A175" s="6">
        <f>173</f>
        <v>173</v>
      </c>
      <c r="B175" s="6">
        <v>43084</v>
      </c>
      <c r="C175" s="6" t="s">
        <v>198</v>
      </c>
      <c r="D175" s="6" t="s">
        <v>10</v>
      </c>
      <c r="E175" s="6" t="s">
        <v>30</v>
      </c>
      <c r="F175" s="6" t="s">
        <v>12</v>
      </c>
      <c r="G175" s="6">
        <v>2</v>
      </c>
      <c r="H175" s="6">
        <v>1422</v>
      </c>
    </row>
    <row r="176" s="2" customFormat="true" ht="22.5" customHeight="true" spans="1:8">
      <c r="A176" s="6">
        <f>174</f>
        <v>174</v>
      </c>
      <c r="B176" s="6">
        <v>43084</v>
      </c>
      <c r="C176" s="6" t="s">
        <v>199</v>
      </c>
      <c r="D176" s="6" t="s">
        <v>14</v>
      </c>
      <c r="E176" s="6" t="s">
        <v>30</v>
      </c>
      <c r="F176" s="6" t="s">
        <v>18</v>
      </c>
      <c r="G176" s="6">
        <v>2</v>
      </c>
      <c r="H176" s="6">
        <v>1302</v>
      </c>
    </row>
    <row r="177" s="2" customFormat="true" ht="22.5" customHeight="true" spans="1:8">
      <c r="A177" s="6">
        <f>175</f>
        <v>175</v>
      </c>
      <c r="B177" s="6">
        <v>43075</v>
      </c>
      <c r="C177" s="6" t="s">
        <v>200</v>
      </c>
      <c r="D177" s="6" t="s">
        <v>14</v>
      </c>
      <c r="E177" s="6" t="s">
        <v>20</v>
      </c>
      <c r="F177" s="6" t="s">
        <v>18</v>
      </c>
      <c r="G177" s="6">
        <v>2</v>
      </c>
      <c r="H177" s="6">
        <v>1262</v>
      </c>
    </row>
    <row r="178" s="2" customFormat="true" ht="22.5" customHeight="true" spans="1:8">
      <c r="A178" s="6">
        <f>176</f>
        <v>176</v>
      </c>
      <c r="B178" s="6">
        <v>43075</v>
      </c>
      <c r="C178" s="6" t="s">
        <v>201</v>
      </c>
      <c r="D178" s="6" t="s">
        <v>10</v>
      </c>
      <c r="E178" s="6" t="s">
        <v>20</v>
      </c>
      <c r="F178" s="6" t="s">
        <v>12</v>
      </c>
      <c r="G178" s="6">
        <v>1</v>
      </c>
      <c r="H178" s="6">
        <v>793</v>
      </c>
    </row>
    <row r="179" s="2" customFormat="true" ht="22.5" customHeight="true" spans="1:8">
      <c r="A179" s="6">
        <f>177</f>
        <v>177</v>
      </c>
      <c r="B179" s="6">
        <v>43075</v>
      </c>
      <c r="C179" s="6" t="s">
        <v>202</v>
      </c>
      <c r="D179" s="6" t="s">
        <v>14</v>
      </c>
      <c r="E179" s="6" t="s">
        <v>203</v>
      </c>
      <c r="F179" s="6" t="s">
        <v>18</v>
      </c>
      <c r="G179" s="6">
        <v>2</v>
      </c>
      <c r="H179" s="6">
        <v>1248</v>
      </c>
    </row>
    <row r="180" s="2" customFormat="true" ht="22.5" customHeight="true" spans="1:8">
      <c r="A180" s="6">
        <f>178</f>
        <v>178</v>
      </c>
      <c r="B180" s="6">
        <v>43084</v>
      </c>
      <c r="C180" s="6" t="s">
        <v>204</v>
      </c>
      <c r="D180" s="6" t="s">
        <v>10</v>
      </c>
      <c r="E180" s="6" t="s">
        <v>55</v>
      </c>
      <c r="F180" s="6" t="s">
        <v>18</v>
      </c>
      <c r="G180" s="6">
        <v>2</v>
      </c>
      <c r="H180" s="6">
        <v>1410</v>
      </c>
    </row>
    <row r="181" s="2" customFormat="true" ht="22.5" customHeight="true" spans="1:8">
      <c r="A181" s="6">
        <f>179</f>
        <v>179</v>
      </c>
      <c r="B181" s="6">
        <v>43084</v>
      </c>
      <c r="C181" s="6" t="s">
        <v>205</v>
      </c>
      <c r="D181" s="6" t="s">
        <v>10</v>
      </c>
      <c r="E181" s="6" t="s">
        <v>59</v>
      </c>
      <c r="F181" s="6" t="s">
        <v>18</v>
      </c>
      <c r="G181" s="6">
        <v>1</v>
      </c>
      <c r="H181" s="6">
        <v>658</v>
      </c>
    </row>
    <row r="182" s="2" customFormat="true" ht="22.5" customHeight="true" spans="1:8">
      <c r="A182" s="6">
        <f>180</f>
        <v>180</v>
      </c>
      <c r="B182" s="6">
        <v>43075</v>
      </c>
      <c r="C182" s="6" t="s">
        <v>206</v>
      </c>
      <c r="D182" s="6" t="s">
        <v>14</v>
      </c>
      <c r="E182" s="6" t="s">
        <v>45</v>
      </c>
      <c r="F182" s="6" t="s">
        <v>18</v>
      </c>
      <c r="G182" s="6">
        <v>1</v>
      </c>
      <c r="H182" s="6">
        <v>646</v>
      </c>
    </row>
    <row r="183" s="2" customFormat="true" ht="22.5" customHeight="true" spans="1:8">
      <c r="A183" s="6">
        <f>181</f>
        <v>181</v>
      </c>
      <c r="B183" s="6">
        <v>43084</v>
      </c>
      <c r="C183" s="6" t="s">
        <v>207</v>
      </c>
      <c r="D183" s="6" t="s">
        <v>10</v>
      </c>
      <c r="E183" s="6" t="s">
        <v>208</v>
      </c>
      <c r="F183" s="6" t="s">
        <v>12</v>
      </c>
      <c r="G183" s="6">
        <v>3</v>
      </c>
      <c r="H183" s="6">
        <v>2053</v>
      </c>
    </row>
    <row r="184" s="2" customFormat="true" ht="22.5" customHeight="true" spans="1:8">
      <c r="A184" s="6">
        <f>182</f>
        <v>182</v>
      </c>
      <c r="B184" s="6">
        <v>43084</v>
      </c>
      <c r="C184" s="6" t="s">
        <v>209</v>
      </c>
      <c r="D184" s="6" t="s">
        <v>14</v>
      </c>
      <c r="E184" s="6" t="s">
        <v>30</v>
      </c>
      <c r="F184" s="6" t="s">
        <v>18</v>
      </c>
      <c r="G184" s="6">
        <v>2</v>
      </c>
      <c r="H184" s="6">
        <v>1360</v>
      </c>
    </row>
    <row r="185" s="2" customFormat="true" ht="22.5" customHeight="true" spans="1:8">
      <c r="A185" s="6">
        <f>183</f>
        <v>183</v>
      </c>
      <c r="B185" s="6">
        <v>43084</v>
      </c>
      <c r="C185" s="6" t="s">
        <v>210</v>
      </c>
      <c r="D185" s="6" t="s">
        <v>10</v>
      </c>
      <c r="E185" s="6" t="s">
        <v>59</v>
      </c>
      <c r="F185" s="6" t="s">
        <v>18</v>
      </c>
      <c r="G185" s="6">
        <v>1</v>
      </c>
      <c r="H185" s="6">
        <v>651</v>
      </c>
    </row>
    <row r="186" s="2" customFormat="true" ht="22.5" customHeight="true" spans="1:8">
      <c r="A186" s="6">
        <f>184</f>
        <v>184</v>
      </c>
      <c r="B186" s="6">
        <v>43075</v>
      </c>
      <c r="C186" s="6" t="s">
        <v>211</v>
      </c>
      <c r="D186" s="6" t="s">
        <v>10</v>
      </c>
      <c r="E186" s="6" t="s">
        <v>20</v>
      </c>
      <c r="F186" s="6" t="s">
        <v>12</v>
      </c>
      <c r="G186" s="6">
        <v>2</v>
      </c>
      <c r="H186" s="6">
        <v>1506</v>
      </c>
    </row>
    <row r="187" s="2" customFormat="true" ht="22.5" customHeight="true" spans="1:8">
      <c r="A187" s="6">
        <f>185</f>
        <v>185</v>
      </c>
      <c r="B187" s="6">
        <v>43084</v>
      </c>
      <c r="C187" s="6" t="s">
        <v>212</v>
      </c>
      <c r="D187" s="6" t="s">
        <v>10</v>
      </c>
      <c r="E187" s="6" t="s">
        <v>55</v>
      </c>
      <c r="F187" s="6" t="s">
        <v>18</v>
      </c>
      <c r="G187" s="6">
        <v>1</v>
      </c>
      <c r="H187" s="6">
        <v>641</v>
      </c>
    </row>
    <row r="188" s="2" customFormat="true" ht="22.5" customHeight="true" spans="1:8">
      <c r="A188" s="6">
        <f>186</f>
        <v>186</v>
      </c>
      <c r="B188" s="6">
        <v>43084</v>
      </c>
      <c r="C188" s="6" t="s">
        <v>107</v>
      </c>
      <c r="D188" s="6" t="s">
        <v>10</v>
      </c>
      <c r="E188" s="6" t="s">
        <v>59</v>
      </c>
      <c r="F188" s="6" t="s">
        <v>12</v>
      </c>
      <c r="G188" s="6">
        <v>2</v>
      </c>
      <c r="H188" s="6">
        <v>1304</v>
      </c>
    </row>
    <row r="189" s="2" customFormat="true" ht="22.5" customHeight="true" spans="1:8">
      <c r="A189" s="6">
        <f>187</f>
        <v>187</v>
      </c>
      <c r="B189" s="6">
        <v>43075</v>
      </c>
      <c r="C189" s="6" t="s">
        <v>213</v>
      </c>
      <c r="D189" s="6" t="s">
        <v>14</v>
      </c>
      <c r="E189" s="6" t="s">
        <v>34</v>
      </c>
      <c r="F189" s="6" t="s">
        <v>18</v>
      </c>
      <c r="G189" s="6">
        <v>2</v>
      </c>
      <c r="H189" s="6">
        <v>1188</v>
      </c>
    </row>
    <row r="190" s="2" customFormat="true" ht="22.5" customHeight="true" spans="1:8">
      <c r="A190" s="6">
        <f>188</f>
        <v>188</v>
      </c>
      <c r="B190" s="6">
        <v>43084</v>
      </c>
      <c r="C190" s="6" t="s">
        <v>214</v>
      </c>
      <c r="D190" s="6" t="s">
        <v>14</v>
      </c>
      <c r="E190" s="6" t="s">
        <v>59</v>
      </c>
      <c r="F190" s="6" t="s">
        <v>18</v>
      </c>
      <c r="G190" s="6">
        <v>1</v>
      </c>
      <c r="H190" s="6">
        <v>954</v>
      </c>
    </row>
    <row r="191" s="2" customFormat="true" ht="22.5" customHeight="true" spans="1:8">
      <c r="A191" s="6">
        <f>189</f>
        <v>189</v>
      </c>
      <c r="B191" s="6">
        <v>43084</v>
      </c>
      <c r="C191" s="6" t="s">
        <v>215</v>
      </c>
      <c r="D191" s="6" t="s">
        <v>14</v>
      </c>
      <c r="E191" s="6" t="s">
        <v>30</v>
      </c>
      <c r="F191" s="6" t="s">
        <v>18</v>
      </c>
      <c r="G191" s="6">
        <v>2</v>
      </c>
      <c r="H191" s="6">
        <v>1188</v>
      </c>
    </row>
    <row r="192" s="2" customFormat="true" ht="22.5" customHeight="true" spans="1:8">
      <c r="A192" s="6">
        <f>190</f>
        <v>190</v>
      </c>
      <c r="B192" s="6">
        <v>43084</v>
      </c>
      <c r="C192" s="6" t="s">
        <v>216</v>
      </c>
      <c r="D192" s="6" t="s">
        <v>10</v>
      </c>
      <c r="E192" s="6" t="s">
        <v>55</v>
      </c>
      <c r="F192" s="6" t="s">
        <v>18</v>
      </c>
      <c r="G192" s="6">
        <v>2</v>
      </c>
      <c r="H192" s="6">
        <v>1220</v>
      </c>
    </row>
    <row r="193" s="2" customFormat="true" ht="22.5" customHeight="true" spans="1:8">
      <c r="A193" s="6">
        <f>191</f>
        <v>191</v>
      </c>
      <c r="B193" s="6">
        <v>43084</v>
      </c>
      <c r="C193" s="6" t="s">
        <v>143</v>
      </c>
      <c r="D193" s="6" t="s">
        <v>10</v>
      </c>
      <c r="E193" s="6" t="s">
        <v>59</v>
      </c>
      <c r="F193" s="6" t="s">
        <v>18</v>
      </c>
      <c r="G193" s="6">
        <v>1</v>
      </c>
      <c r="H193" s="6">
        <v>661</v>
      </c>
    </row>
    <row r="194" s="2" customFormat="true" ht="22.5" customHeight="true" spans="1:8">
      <c r="A194" s="6">
        <f>192</f>
        <v>192</v>
      </c>
      <c r="B194" s="6">
        <v>43075</v>
      </c>
      <c r="C194" s="6" t="s">
        <v>217</v>
      </c>
      <c r="D194" s="6" t="s">
        <v>14</v>
      </c>
      <c r="E194" s="6" t="s">
        <v>34</v>
      </c>
      <c r="F194" s="6" t="s">
        <v>18</v>
      </c>
      <c r="G194" s="6">
        <v>2</v>
      </c>
      <c r="H194" s="6">
        <v>1228</v>
      </c>
    </row>
    <row r="195" s="2" customFormat="true" ht="22.5" customHeight="true" spans="1:8">
      <c r="A195" s="6">
        <f>193</f>
        <v>193</v>
      </c>
      <c r="B195" s="6">
        <v>43084</v>
      </c>
      <c r="C195" s="6" t="s">
        <v>218</v>
      </c>
      <c r="D195" s="6" t="s">
        <v>14</v>
      </c>
      <c r="E195" s="6" t="s">
        <v>59</v>
      </c>
      <c r="F195" s="6" t="s">
        <v>18</v>
      </c>
      <c r="G195" s="6">
        <v>2</v>
      </c>
      <c r="H195" s="6">
        <v>1202</v>
      </c>
    </row>
    <row r="196" s="2" customFormat="true" ht="22.5" customHeight="true" spans="1:8">
      <c r="A196" s="6">
        <f>194</f>
        <v>194</v>
      </c>
      <c r="B196" s="6">
        <v>43075</v>
      </c>
      <c r="C196" s="6" t="s">
        <v>219</v>
      </c>
      <c r="D196" s="6" t="s">
        <v>14</v>
      </c>
      <c r="E196" s="6" t="s">
        <v>34</v>
      </c>
      <c r="F196" s="6" t="s">
        <v>18</v>
      </c>
      <c r="G196" s="6">
        <v>2</v>
      </c>
      <c r="H196" s="6">
        <v>1074</v>
      </c>
    </row>
    <row r="197" s="2" customFormat="true" ht="22.5" customHeight="true" spans="1:8">
      <c r="A197" s="6">
        <f>195</f>
        <v>195</v>
      </c>
      <c r="B197" s="6">
        <v>43075</v>
      </c>
      <c r="C197" s="6" t="s">
        <v>220</v>
      </c>
      <c r="D197" s="6" t="s">
        <v>14</v>
      </c>
      <c r="E197" s="6" t="s">
        <v>81</v>
      </c>
      <c r="F197" s="6" t="s">
        <v>18</v>
      </c>
      <c r="G197" s="6">
        <v>1</v>
      </c>
      <c r="H197" s="6">
        <v>694</v>
      </c>
    </row>
    <row r="198" s="2" customFormat="true" ht="22.5" customHeight="true" spans="1:8">
      <c r="A198" s="6">
        <f>196</f>
        <v>196</v>
      </c>
      <c r="B198" s="6">
        <v>43075</v>
      </c>
      <c r="C198" s="6" t="s">
        <v>221</v>
      </c>
      <c r="D198" s="6" t="s">
        <v>14</v>
      </c>
      <c r="E198" s="6" t="s">
        <v>45</v>
      </c>
      <c r="F198" s="6" t="s">
        <v>12</v>
      </c>
      <c r="G198" s="6">
        <v>2</v>
      </c>
      <c r="H198" s="6">
        <v>1421</v>
      </c>
    </row>
    <row r="199" s="2" customFormat="true" ht="22.5" customHeight="true" spans="1:8">
      <c r="A199" s="6">
        <f>197</f>
        <v>197</v>
      </c>
      <c r="B199" s="6">
        <v>43084</v>
      </c>
      <c r="C199" s="6" t="s">
        <v>222</v>
      </c>
      <c r="D199" s="6" t="s">
        <v>14</v>
      </c>
      <c r="E199" s="6" t="s">
        <v>30</v>
      </c>
      <c r="F199" s="6" t="s">
        <v>18</v>
      </c>
      <c r="G199" s="6">
        <v>2</v>
      </c>
      <c r="H199" s="6">
        <v>1228</v>
      </c>
    </row>
    <row r="200" s="2" customFormat="true" ht="22.5" customHeight="true" spans="1:8">
      <c r="A200" s="6">
        <f>198</f>
        <v>198</v>
      </c>
      <c r="B200" s="6">
        <v>43075</v>
      </c>
      <c r="C200" s="6" t="s">
        <v>223</v>
      </c>
      <c r="D200" s="6" t="s">
        <v>14</v>
      </c>
      <c r="E200" s="6" t="s">
        <v>45</v>
      </c>
      <c r="F200" s="6" t="s">
        <v>12</v>
      </c>
      <c r="G200" s="6">
        <v>2</v>
      </c>
      <c r="H200" s="6">
        <v>1441</v>
      </c>
    </row>
    <row r="201" s="2" customFormat="true" ht="22.5" customHeight="true" spans="1:8">
      <c r="A201" s="6">
        <f>199</f>
        <v>199</v>
      </c>
      <c r="B201" s="6">
        <v>43084</v>
      </c>
      <c r="C201" s="6" t="s">
        <v>224</v>
      </c>
      <c r="D201" s="6" t="s">
        <v>14</v>
      </c>
      <c r="E201" s="6" t="s">
        <v>30</v>
      </c>
      <c r="F201" s="6" t="s">
        <v>12</v>
      </c>
      <c r="G201" s="6">
        <v>2</v>
      </c>
      <c r="H201" s="6">
        <v>1222</v>
      </c>
    </row>
    <row r="202" s="2" customFormat="true" ht="22.5" customHeight="true" spans="1:8">
      <c r="A202" s="6">
        <f>200</f>
        <v>200</v>
      </c>
      <c r="B202" s="6">
        <v>43084</v>
      </c>
      <c r="C202" s="6" t="s">
        <v>225</v>
      </c>
      <c r="D202" s="6" t="s">
        <v>14</v>
      </c>
      <c r="E202" s="6" t="s">
        <v>15</v>
      </c>
      <c r="F202" s="6" t="s">
        <v>18</v>
      </c>
      <c r="G202" s="6">
        <v>3</v>
      </c>
      <c r="H202" s="6">
        <v>2011</v>
      </c>
    </row>
    <row r="203" s="2" customFormat="true" ht="22.5" customHeight="true" spans="1:8">
      <c r="A203" s="6">
        <f>201</f>
        <v>201</v>
      </c>
      <c r="B203" s="6">
        <v>43084</v>
      </c>
      <c r="C203" s="6" t="s">
        <v>226</v>
      </c>
      <c r="D203" s="6" t="s">
        <v>14</v>
      </c>
      <c r="E203" s="6" t="s">
        <v>55</v>
      </c>
      <c r="F203" s="6" t="s">
        <v>18</v>
      </c>
      <c r="G203" s="6">
        <v>2</v>
      </c>
      <c r="H203" s="6">
        <v>1142</v>
      </c>
    </row>
    <row r="204" s="2" customFormat="true" ht="22.5" customHeight="true" spans="1:8">
      <c r="A204" s="6">
        <f>202</f>
        <v>202</v>
      </c>
      <c r="B204" s="6">
        <v>43075</v>
      </c>
      <c r="C204" s="6" t="s">
        <v>227</v>
      </c>
      <c r="D204" s="6" t="s">
        <v>10</v>
      </c>
      <c r="E204" s="6" t="s">
        <v>45</v>
      </c>
      <c r="F204" s="6" t="s">
        <v>18</v>
      </c>
      <c r="G204" s="6">
        <v>1</v>
      </c>
      <c r="H204" s="6">
        <v>617</v>
      </c>
    </row>
    <row r="205" s="2" customFormat="true" ht="22.5" customHeight="true" spans="1:8">
      <c r="A205" s="6">
        <f>203</f>
        <v>203</v>
      </c>
      <c r="B205" s="6">
        <v>43075</v>
      </c>
      <c r="C205" s="6" t="s">
        <v>228</v>
      </c>
      <c r="D205" s="6" t="s">
        <v>14</v>
      </c>
      <c r="E205" s="6" t="s">
        <v>34</v>
      </c>
      <c r="F205" s="6" t="s">
        <v>12</v>
      </c>
      <c r="G205" s="6">
        <v>1</v>
      </c>
      <c r="H205" s="6">
        <v>663</v>
      </c>
    </row>
    <row r="206" s="2" customFormat="true" ht="22.5" customHeight="true" spans="1:8">
      <c r="A206" s="6">
        <f>204</f>
        <v>204</v>
      </c>
      <c r="B206" s="6">
        <v>43084</v>
      </c>
      <c r="C206" s="6" t="s">
        <v>229</v>
      </c>
      <c r="D206" s="6" t="s">
        <v>10</v>
      </c>
      <c r="E206" s="6" t="s">
        <v>30</v>
      </c>
      <c r="F206" s="6" t="s">
        <v>12</v>
      </c>
      <c r="G206" s="6">
        <v>1</v>
      </c>
      <c r="H206" s="6">
        <v>790</v>
      </c>
    </row>
    <row r="207" s="2" customFormat="true" ht="22.5" customHeight="true" spans="1:8">
      <c r="A207" s="6">
        <f>205</f>
        <v>205</v>
      </c>
      <c r="B207" s="6">
        <v>43084</v>
      </c>
      <c r="C207" s="6" t="s">
        <v>113</v>
      </c>
      <c r="D207" s="6" t="s">
        <v>10</v>
      </c>
      <c r="E207" s="6" t="s">
        <v>30</v>
      </c>
      <c r="F207" s="6" t="s">
        <v>18</v>
      </c>
      <c r="G207" s="6">
        <v>1</v>
      </c>
      <c r="H207" s="6">
        <v>641</v>
      </c>
    </row>
    <row r="208" s="2" customFormat="true" ht="22.5" customHeight="true" spans="1:8">
      <c r="A208" s="6">
        <f>206</f>
        <v>206</v>
      </c>
      <c r="B208" s="6">
        <v>43084</v>
      </c>
      <c r="C208" s="6" t="s">
        <v>230</v>
      </c>
      <c r="D208" s="6" t="s">
        <v>14</v>
      </c>
      <c r="E208" s="6" t="s">
        <v>59</v>
      </c>
      <c r="F208" s="6" t="s">
        <v>18</v>
      </c>
      <c r="G208" s="6">
        <v>2</v>
      </c>
      <c r="H208" s="6">
        <v>1142</v>
      </c>
    </row>
    <row r="209" s="2" customFormat="true" ht="22.5" customHeight="true" spans="1:8">
      <c r="A209" s="6">
        <f>207</f>
        <v>207</v>
      </c>
      <c r="B209" s="6">
        <v>43084</v>
      </c>
      <c r="C209" s="6" t="s">
        <v>231</v>
      </c>
      <c r="D209" s="6" t="s">
        <v>10</v>
      </c>
      <c r="E209" s="6" t="s">
        <v>30</v>
      </c>
      <c r="F209" s="6" t="s">
        <v>12</v>
      </c>
      <c r="G209" s="6">
        <v>1</v>
      </c>
      <c r="H209" s="6">
        <v>614</v>
      </c>
    </row>
    <row r="210" s="2" customFormat="true" ht="22.5" customHeight="true" spans="1:8">
      <c r="A210" s="6">
        <f>208</f>
        <v>208</v>
      </c>
      <c r="B210" s="6">
        <v>43075</v>
      </c>
      <c r="C210" s="6" t="s">
        <v>232</v>
      </c>
      <c r="D210" s="6" t="s">
        <v>10</v>
      </c>
      <c r="E210" s="6" t="s">
        <v>17</v>
      </c>
      <c r="F210" s="6" t="s">
        <v>18</v>
      </c>
      <c r="G210" s="6">
        <v>1</v>
      </c>
      <c r="H210" s="6">
        <v>663</v>
      </c>
    </row>
    <row r="211" s="2" customFormat="true" ht="22.5" customHeight="true" spans="1:8">
      <c r="A211" s="6">
        <f>209</f>
        <v>209</v>
      </c>
      <c r="B211" s="6">
        <v>43084</v>
      </c>
      <c r="C211" s="6" t="s">
        <v>233</v>
      </c>
      <c r="D211" s="6" t="s">
        <v>14</v>
      </c>
      <c r="E211" s="6" t="s">
        <v>208</v>
      </c>
      <c r="F211" s="6" t="s">
        <v>12</v>
      </c>
      <c r="G211" s="6">
        <v>1</v>
      </c>
      <c r="H211" s="6">
        <v>790</v>
      </c>
    </row>
    <row r="212" s="2" customFormat="true" ht="22.5" customHeight="true" spans="1:8">
      <c r="A212" s="6">
        <f>210</f>
        <v>210</v>
      </c>
      <c r="B212" s="6">
        <v>43075</v>
      </c>
      <c r="C212" s="6" t="s">
        <v>234</v>
      </c>
      <c r="D212" s="6" t="s">
        <v>14</v>
      </c>
      <c r="E212" s="6" t="s">
        <v>45</v>
      </c>
      <c r="F212" s="6" t="s">
        <v>12</v>
      </c>
      <c r="G212" s="6">
        <v>2</v>
      </c>
      <c r="H212" s="6">
        <v>1421</v>
      </c>
    </row>
    <row r="213" s="2" customFormat="true" ht="22.5" customHeight="true" spans="1:8">
      <c r="A213" s="6">
        <f>211</f>
        <v>211</v>
      </c>
      <c r="B213" s="6">
        <v>43084</v>
      </c>
      <c r="C213" s="6" t="s">
        <v>235</v>
      </c>
      <c r="D213" s="6" t="s">
        <v>14</v>
      </c>
      <c r="E213" s="6" t="s">
        <v>30</v>
      </c>
      <c r="F213" s="6" t="s">
        <v>18</v>
      </c>
      <c r="G213" s="6">
        <v>2</v>
      </c>
      <c r="H213" s="6">
        <v>1362</v>
      </c>
    </row>
    <row r="214" s="2" customFormat="true" ht="22.5" customHeight="true" spans="1:8">
      <c r="A214" s="6">
        <f>212</f>
        <v>212</v>
      </c>
      <c r="B214" s="6">
        <v>43084</v>
      </c>
      <c r="C214" s="6" t="s">
        <v>236</v>
      </c>
      <c r="D214" s="6" t="s">
        <v>14</v>
      </c>
      <c r="E214" s="6" t="s">
        <v>30</v>
      </c>
      <c r="F214" s="6" t="s">
        <v>18</v>
      </c>
      <c r="G214" s="6">
        <v>2</v>
      </c>
      <c r="H214" s="6">
        <v>1296</v>
      </c>
    </row>
    <row r="215" s="2" customFormat="true" ht="22.5" customHeight="true" spans="1:8">
      <c r="A215" s="6">
        <f>213</f>
        <v>213</v>
      </c>
      <c r="B215" s="6">
        <v>43075</v>
      </c>
      <c r="C215" s="6" t="s">
        <v>237</v>
      </c>
      <c r="D215" s="6" t="s">
        <v>14</v>
      </c>
      <c r="E215" s="6" t="s">
        <v>34</v>
      </c>
      <c r="F215" s="6" t="s">
        <v>12</v>
      </c>
      <c r="G215" s="6">
        <v>2</v>
      </c>
      <c r="H215" s="6">
        <v>1344</v>
      </c>
    </row>
    <row r="216" s="2" customFormat="true" ht="22.5" customHeight="true" spans="1:8">
      <c r="A216" s="6">
        <f>214</f>
        <v>214</v>
      </c>
      <c r="B216" s="6">
        <v>43075</v>
      </c>
      <c r="C216" s="6" t="s">
        <v>238</v>
      </c>
      <c r="D216" s="6" t="s">
        <v>14</v>
      </c>
      <c r="E216" s="6" t="s">
        <v>17</v>
      </c>
      <c r="F216" s="6" t="s">
        <v>12</v>
      </c>
      <c r="G216" s="6">
        <v>2</v>
      </c>
      <c r="H216" s="6">
        <v>1532</v>
      </c>
    </row>
    <row r="217" s="2" customFormat="true" ht="22.5" customHeight="true" spans="1:8">
      <c r="A217" s="6">
        <f>215</f>
        <v>215</v>
      </c>
      <c r="B217" s="6">
        <v>43084</v>
      </c>
      <c r="C217" s="6" t="s">
        <v>239</v>
      </c>
      <c r="D217" s="6" t="s">
        <v>14</v>
      </c>
      <c r="E217" s="6" t="s">
        <v>30</v>
      </c>
      <c r="F217" s="6" t="s">
        <v>12</v>
      </c>
      <c r="G217" s="6">
        <v>2</v>
      </c>
      <c r="H217" s="6">
        <v>1342</v>
      </c>
    </row>
    <row r="218" s="2" customFormat="true" ht="22.5" customHeight="true" spans="1:8">
      <c r="A218" s="6">
        <f>216</f>
        <v>216</v>
      </c>
      <c r="B218" s="6">
        <v>43084</v>
      </c>
      <c r="C218" s="6" t="s">
        <v>240</v>
      </c>
      <c r="D218" s="6" t="s">
        <v>14</v>
      </c>
      <c r="E218" s="6" t="s">
        <v>59</v>
      </c>
      <c r="F218" s="6" t="s">
        <v>18</v>
      </c>
      <c r="G218" s="6">
        <v>2</v>
      </c>
      <c r="H218" s="6">
        <v>1215</v>
      </c>
    </row>
    <row r="219" s="2" customFormat="true" ht="22.5" customHeight="true" spans="1:8">
      <c r="A219" s="6">
        <f>217</f>
        <v>217</v>
      </c>
      <c r="B219" s="6">
        <v>43084</v>
      </c>
      <c r="C219" s="6" t="s">
        <v>241</v>
      </c>
      <c r="D219" s="6" t="s">
        <v>14</v>
      </c>
      <c r="E219" s="6" t="s">
        <v>30</v>
      </c>
      <c r="F219" s="6" t="s">
        <v>18</v>
      </c>
      <c r="G219" s="6">
        <v>2</v>
      </c>
      <c r="H219" s="6">
        <v>1192</v>
      </c>
    </row>
    <row r="220" s="2" customFormat="true" ht="22.5" customHeight="true" spans="1:8">
      <c r="A220" s="6">
        <f>218</f>
        <v>218</v>
      </c>
      <c r="B220" s="6">
        <v>43075</v>
      </c>
      <c r="C220" s="6" t="s">
        <v>242</v>
      </c>
      <c r="D220" s="6" t="s">
        <v>10</v>
      </c>
      <c r="E220" s="6" t="s">
        <v>81</v>
      </c>
      <c r="F220" s="6" t="s">
        <v>12</v>
      </c>
      <c r="G220" s="6">
        <v>2</v>
      </c>
      <c r="H220" s="6">
        <v>1536</v>
      </c>
    </row>
    <row r="221" s="2" customFormat="true" ht="22.5" customHeight="true" spans="1:8">
      <c r="A221" s="6">
        <f>219</f>
        <v>219</v>
      </c>
      <c r="B221" s="6">
        <v>43075</v>
      </c>
      <c r="C221" s="6" t="s">
        <v>243</v>
      </c>
      <c r="D221" s="6" t="s">
        <v>10</v>
      </c>
      <c r="E221" s="6" t="s">
        <v>81</v>
      </c>
      <c r="F221" s="6" t="s">
        <v>18</v>
      </c>
      <c r="G221" s="6">
        <v>2</v>
      </c>
      <c r="H221" s="6">
        <v>1309</v>
      </c>
    </row>
    <row r="222" s="2" customFormat="true" ht="22.5" customHeight="true" spans="1:8">
      <c r="A222" s="6">
        <f>220</f>
        <v>220</v>
      </c>
      <c r="B222" s="6">
        <v>43084</v>
      </c>
      <c r="C222" s="6" t="s">
        <v>244</v>
      </c>
      <c r="D222" s="6" t="s">
        <v>10</v>
      </c>
      <c r="E222" s="6" t="s">
        <v>59</v>
      </c>
      <c r="F222" s="6" t="s">
        <v>12</v>
      </c>
      <c r="G222" s="6">
        <v>2</v>
      </c>
      <c r="H222" s="6">
        <v>1540</v>
      </c>
    </row>
    <row r="223" s="2" customFormat="true" ht="22.5" customHeight="true" spans="1:8">
      <c r="A223" s="6">
        <f>221</f>
        <v>221</v>
      </c>
      <c r="B223" s="6">
        <v>43084</v>
      </c>
      <c r="C223" s="6" t="s">
        <v>245</v>
      </c>
      <c r="D223" s="6" t="s">
        <v>14</v>
      </c>
      <c r="E223" s="6" t="s">
        <v>55</v>
      </c>
      <c r="F223" s="6" t="s">
        <v>18</v>
      </c>
      <c r="G223" s="6">
        <v>2</v>
      </c>
      <c r="H223" s="6">
        <v>1174</v>
      </c>
    </row>
    <row r="224" s="2" customFormat="true" ht="22.5" customHeight="true" spans="1:8">
      <c r="A224" s="6">
        <f>222</f>
        <v>222</v>
      </c>
      <c r="B224" s="6">
        <v>43084</v>
      </c>
      <c r="C224" s="6" t="s">
        <v>246</v>
      </c>
      <c r="D224" s="6" t="s">
        <v>10</v>
      </c>
      <c r="E224" s="6" t="s">
        <v>55</v>
      </c>
      <c r="F224" s="6" t="s">
        <v>18</v>
      </c>
      <c r="G224" s="6">
        <v>1</v>
      </c>
      <c r="H224" s="6">
        <v>670</v>
      </c>
    </row>
    <row r="225" s="2" customFormat="true" ht="22.5" customHeight="true" spans="1:8">
      <c r="A225" s="6">
        <f>223</f>
        <v>223</v>
      </c>
      <c r="B225" s="6">
        <v>43084</v>
      </c>
      <c r="C225" s="6" t="s">
        <v>247</v>
      </c>
      <c r="D225" s="6" t="s">
        <v>14</v>
      </c>
      <c r="E225" s="6" t="s">
        <v>55</v>
      </c>
      <c r="F225" s="6" t="s">
        <v>12</v>
      </c>
      <c r="G225" s="6">
        <v>2</v>
      </c>
      <c r="H225" s="6">
        <v>1344</v>
      </c>
    </row>
    <row r="226" s="2" customFormat="true" ht="22.5" customHeight="true" spans="1:8">
      <c r="A226" s="6">
        <f>224</f>
        <v>224</v>
      </c>
      <c r="B226" s="6">
        <v>43075</v>
      </c>
      <c r="C226" s="6" t="s">
        <v>248</v>
      </c>
      <c r="D226" s="6" t="s">
        <v>10</v>
      </c>
      <c r="E226" s="6" t="s">
        <v>17</v>
      </c>
      <c r="F226" s="6" t="s">
        <v>12</v>
      </c>
      <c r="G226" s="6">
        <v>1</v>
      </c>
      <c r="H226" s="6">
        <v>793</v>
      </c>
    </row>
    <row r="227" s="2" customFormat="true" ht="22.5" customHeight="true" spans="1:8">
      <c r="A227" s="6">
        <f>225</f>
        <v>225</v>
      </c>
      <c r="B227" s="6">
        <v>43084</v>
      </c>
      <c r="C227" s="6" t="s">
        <v>249</v>
      </c>
      <c r="D227" s="6" t="s">
        <v>14</v>
      </c>
      <c r="E227" s="6" t="s">
        <v>59</v>
      </c>
      <c r="F227" s="6" t="s">
        <v>12</v>
      </c>
      <c r="G227" s="6">
        <v>2</v>
      </c>
      <c r="H227" s="6">
        <v>1394</v>
      </c>
    </row>
    <row r="228" s="2" customFormat="true" ht="22.5" customHeight="true" spans="1:8">
      <c r="A228" s="6">
        <f>226</f>
        <v>226</v>
      </c>
      <c r="B228" s="6">
        <v>43075</v>
      </c>
      <c r="C228" s="6" t="s">
        <v>250</v>
      </c>
      <c r="D228" s="6" t="s">
        <v>10</v>
      </c>
      <c r="E228" s="6" t="s">
        <v>26</v>
      </c>
      <c r="F228" s="6" t="s">
        <v>18</v>
      </c>
      <c r="G228" s="6">
        <v>1</v>
      </c>
      <c r="H228" s="6">
        <v>716</v>
      </c>
    </row>
    <row r="229" s="2" customFormat="true" ht="22.5" customHeight="true" spans="1:8">
      <c r="A229" s="6">
        <f>227</f>
        <v>227</v>
      </c>
      <c r="B229" s="6">
        <v>43084</v>
      </c>
      <c r="C229" s="6" t="s">
        <v>251</v>
      </c>
      <c r="D229" s="6" t="s">
        <v>10</v>
      </c>
      <c r="E229" s="6" t="s">
        <v>59</v>
      </c>
      <c r="F229" s="6" t="s">
        <v>12</v>
      </c>
      <c r="G229" s="6">
        <v>1</v>
      </c>
      <c r="H229" s="6">
        <v>740</v>
      </c>
    </row>
    <row r="230" s="2" customFormat="true" ht="22.5" customHeight="true" spans="1:8">
      <c r="A230" s="6">
        <f>228</f>
        <v>228</v>
      </c>
      <c r="B230" s="6">
        <v>43084</v>
      </c>
      <c r="C230" s="6" t="s">
        <v>99</v>
      </c>
      <c r="D230" s="6" t="s">
        <v>10</v>
      </c>
      <c r="E230" s="6" t="s">
        <v>55</v>
      </c>
      <c r="F230" s="6" t="s">
        <v>18</v>
      </c>
      <c r="G230" s="6">
        <v>2</v>
      </c>
      <c r="H230" s="6">
        <v>1252</v>
      </c>
    </row>
    <row r="231" s="2" customFormat="true" ht="22.5" customHeight="true" spans="1:8">
      <c r="A231" s="6">
        <f>229</f>
        <v>229</v>
      </c>
      <c r="B231" s="6">
        <v>43084</v>
      </c>
      <c r="C231" s="6" t="s">
        <v>252</v>
      </c>
      <c r="D231" s="6" t="s">
        <v>10</v>
      </c>
      <c r="E231" s="6" t="s">
        <v>59</v>
      </c>
      <c r="F231" s="6" t="s">
        <v>12</v>
      </c>
      <c r="G231" s="6">
        <v>2</v>
      </c>
      <c r="H231" s="6">
        <v>1462</v>
      </c>
    </row>
    <row r="232" s="2" customFormat="true" ht="22.5" customHeight="true" spans="1:8">
      <c r="A232" s="6">
        <f>230</f>
        <v>230</v>
      </c>
      <c r="B232" s="6">
        <v>43084</v>
      </c>
      <c r="C232" s="6" t="s">
        <v>253</v>
      </c>
      <c r="D232" s="6" t="s">
        <v>14</v>
      </c>
      <c r="E232" s="6" t="s">
        <v>30</v>
      </c>
      <c r="F232" s="6" t="s">
        <v>18</v>
      </c>
      <c r="G232" s="6">
        <v>2</v>
      </c>
      <c r="H232" s="6">
        <v>1220</v>
      </c>
    </row>
    <row r="233" s="2" customFormat="true" ht="22.5" customHeight="true" spans="1:8">
      <c r="A233" s="6">
        <f>231</f>
        <v>231</v>
      </c>
      <c r="B233" s="6">
        <v>43084</v>
      </c>
      <c r="C233" s="6" t="s">
        <v>254</v>
      </c>
      <c r="D233" s="6" t="s">
        <v>10</v>
      </c>
      <c r="E233" s="6" t="s">
        <v>30</v>
      </c>
      <c r="F233" s="6" t="s">
        <v>12</v>
      </c>
      <c r="G233" s="6">
        <v>1</v>
      </c>
      <c r="H233" s="6">
        <v>810</v>
      </c>
    </row>
    <row r="234" s="2" customFormat="true" ht="22.5" customHeight="true" spans="1:8">
      <c r="A234" s="6">
        <f>232</f>
        <v>232</v>
      </c>
      <c r="B234" s="6">
        <v>43084</v>
      </c>
      <c r="C234" s="6" t="s">
        <v>255</v>
      </c>
      <c r="D234" s="6" t="s">
        <v>14</v>
      </c>
      <c r="E234" s="6" t="s">
        <v>55</v>
      </c>
      <c r="F234" s="6" t="s">
        <v>18</v>
      </c>
      <c r="G234" s="6">
        <v>1</v>
      </c>
      <c r="H234" s="6">
        <v>654</v>
      </c>
    </row>
    <row r="235" s="2" customFormat="true" ht="22.5" customHeight="true" spans="1:8">
      <c r="A235" s="6">
        <f>233</f>
        <v>233</v>
      </c>
      <c r="B235" s="6">
        <v>43084</v>
      </c>
      <c r="C235" s="6" t="s">
        <v>256</v>
      </c>
      <c r="D235" s="6" t="s">
        <v>14</v>
      </c>
      <c r="E235" s="6" t="s">
        <v>59</v>
      </c>
      <c r="F235" s="6" t="s">
        <v>12</v>
      </c>
      <c r="G235" s="6">
        <v>2</v>
      </c>
      <c r="H235" s="6">
        <v>1298</v>
      </c>
    </row>
    <row r="236" s="2" customFormat="true" ht="22.5" customHeight="true" spans="1:8">
      <c r="A236" s="6">
        <f>234</f>
        <v>234</v>
      </c>
      <c r="B236" s="6">
        <v>43084</v>
      </c>
      <c r="C236" s="6" t="s">
        <v>257</v>
      </c>
      <c r="D236" s="6" t="s">
        <v>14</v>
      </c>
      <c r="E236" s="6" t="s">
        <v>59</v>
      </c>
      <c r="F236" s="6" t="s">
        <v>18</v>
      </c>
      <c r="G236" s="6">
        <v>1</v>
      </c>
      <c r="H236" s="6">
        <v>859</v>
      </c>
    </row>
    <row r="237" s="2" customFormat="true" ht="22.5" customHeight="true" spans="1:8">
      <c r="A237" s="6">
        <f>235</f>
        <v>235</v>
      </c>
      <c r="B237" s="6">
        <v>43075</v>
      </c>
      <c r="C237" s="6" t="s">
        <v>258</v>
      </c>
      <c r="D237" s="6" t="s">
        <v>14</v>
      </c>
      <c r="E237" s="6" t="s">
        <v>81</v>
      </c>
      <c r="F237" s="6" t="s">
        <v>12</v>
      </c>
      <c r="G237" s="6">
        <v>1</v>
      </c>
      <c r="H237" s="6">
        <v>793</v>
      </c>
    </row>
    <row r="238" s="2" customFormat="true" ht="22.5" customHeight="true" spans="1:8">
      <c r="A238" s="6">
        <f>236</f>
        <v>236</v>
      </c>
      <c r="B238" s="6">
        <v>43075</v>
      </c>
      <c r="C238" s="6" t="s">
        <v>259</v>
      </c>
      <c r="D238" s="6" t="s">
        <v>14</v>
      </c>
      <c r="E238" s="6" t="s">
        <v>45</v>
      </c>
      <c r="F238" s="6" t="s">
        <v>18</v>
      </c>
      <c r="G238" s="6">
        <v>2</v>
      </c>
      <c r="H238" s="6">
        <v>1509</v>
      </c>
    </row>
    <row r="239" s="2" customFormat="true" ht="22.5" customHeight="true" spans="1:8">
      <c r="A239" s="6">
        <f>237</f>
        <v>237</v>
      </c>
      <c r="B239" s="6">
        <v>43084</v>
      </c>
      <c r="C239" s="6" t="s">
        <v>260</v>
      </c>
      <c r="D239" s="6" t="s">
        <v>10</v>
      </c>
      <c r="E239" s="6" t="s">
        <v>55</v>
      </c>
      <c r="F239" s="6" t="s">
        <v>18</v>
      </c>
      <c r="G239" s="6">
        <v>1</v>
      </c>
      <c r="H239" s="6">
        <v>654</v>
      </c>
    </row>
    <row r="240" s="2" customFormat="true" ht="22.5" customHeight="true" spans="1:8">
      <c r="A240" s="6">
        <f>238</f>
        <v>238</v>
      </c>
      <c r="B240" s="6">
        <v>43075</v>
      </c>
      <c r="C240" s="6" t="s">
        <v>261</v>
      </c>
      <c r="D240" s="6" t="s">
        <v>14</v>
      </c>
      <c r="E240" s="6" t="s">
        <v>34</v>
      </c>
      <c r="F240" s="6" t="s">
        <v>18</v>
      </c>
      <c r="G240" s="6">
        <v>1</v>
      </c>
      <c r="H240" s="6">
        <v>613</v>
      </c>
    </row>
    <row r="241" s="2" customFormat="true" ht="22.5" customHeight="true" spans="1:8">
      <c r="A241" s="6">
        <f>239</f>
        <v>239</v>
      </c>
      <c r="B241" s="6">
        <v>43075</v>
      </c>
      <c r="C241" s="6" t="s">
        <v>262</v>
      </c>
      <c r="D241" s="6" t="s">
        <v>10</v>
      </c>
      <c r="E241" s="6" t="s">
        <v>20</v>
      </c>
      <c r="F241" s="6" t="s">
        <v>12</v>
      </c>
      <c r="G241" s="6">
        <v>1</v>
      </c>
      <c r="H241" s="6">
        <v>793</v>
      </c>
    </row>
    <row r="242" s="2" customFormat="true" ht="22.5" customHeight="true" spans="1:8">
      <c r="A242" s="6">
        <f>240</f>
        <v>240</v>
      </c>
      <c r="B242" s="6">
        <v>43075</v>
      </c>
      <c r="C242" s="6" t="s">
        <v>263</v>
      </c>
      <c r="D242" s="6" t="s">
        <v>14</v>
      </c>
      <c r="E242" s="6" t="s">
        <v>34</v>
      </c>
      <c r="F242" s="6" t="s">
        <v>18</v>
      </c>
      <c r="G242" s="6">
        <v>1</v>
      </c>
      <c r="H242" s="6">
        <v>613</v>
      </c>
    </row>
    <row r="243" s="2" customFormat="true" ht="22.5" customHeight="true" spans="1:8">
      <c r="A243" s="6">
        <f>241</f>
        <v>241</v>
      </c>
      <c r="B243" s="6">
        <v>43084</v>
      </c>
      <c r="C243" s="6" t="s">
        <v>264</v>
      </c>
      <c r="D243" s="6" t="s">
        <v>14</v>
      </c>
      <c r="E243" s="6" t="s">
        <v>40</v>
      </c>
      <c r="F243" s="6" t="s">
        <v>18</v>
      </c>
      <c r="G243" s="6">
        <v>1</v>
      </c>
      <c r="H243" s="6">
        <v>759</v>
      </c>
    </row>
    <row r="244" s="2" customFormat="true" ht="22.5" customHeight="true" spans="1:8">
      <c r="A244" s="6">
        <f>242</f>
        <v>242</v>
      </c>
      <c r="B244" s="6">
        <v>43084</v>
      </c>
      <c r="C244" s="6" t="s">
        <v>265</v>
      </c>
      <c r="D244" s="6" t="s">
        <v>10</v>
      </c>
      <c r="E244" s="6" t="s">
        <v>40</v>
      </c>
      <c r="F244" s="6" t="s">
        <v>18</v>
      </c>
      <c r="G244" s="6">
        <v>1</v>
      </c>
      <c r="H244" s="6">
        <v>571</v>
      </c>
    </row>
    <row r="245" s="2" customFormat="true" ht="22.5" customHeight="true" spans="1:8">
      <c r="A245" s="6">
        <f>243</f>
        <v>243</v>
      </c>
      <c r="B245" s="6">
        <v>43084</v>
      </c>
      <c r="C245" s="6" t="s">
        <v>266</v>
      </c>
      <c r="D245" s="6" t="s">
        <v>14</v>
      </c>
      <c r="E245" s="6" t="s">
        <v>55</v>
      </c>
      <c r="F245" s="6" t="s">
        <v>18</v>
      </c>
      <c r="G245" s="6">
        <v>1</v>
      </c>
      <c r="H245" s="6">
        <v>707</v>
      </c>
    </row>
    <row r="246" s="2" customFormat="true" ht="22.5" customHeight="true" spans="1:8">
      <c r="A246" s="6">
        <f>244</f>
        <v>244</v>
      </c>
      <c r="B246" s="6">
        <v>43075</v>
      </c>
      <c r="C246" s="6" t="s">
        <v>267</v>
      </c>
      <c r="D246" s="6" t="s">
        <v>14</v>
      </c>
      <c r="E246" s="6" t="s">
        <v>17</v>
      </c>
      <c r="F246" s="6" t="s">
        <v>18</v>
      </c>
      <c r="G246" s="6">
        <v>2</v>
      </c>
      <c r="H246" s="6">
        <v>1326</v>
      </c>
    </row>
    <row r="247" s="2" customFormat="true" ht="22.5" customHeight="true" spans="1:8">
      <c r="A247" s="6">
        <f>245</f>
        <v>245</v>
      </c>
      <c r="B247" s="6">
        <v>43075</v>
      </c>
      <c r="C247" s="6" t="s">
        <v>268</v>
      </c>
      <c r="D247" s="6" t="s">
        <v>10</v>
      </c>
      <c r="E247" s="6" t="s">
        <v>20</v>
      </c>
      <c r="F247" s="6" t="s">
        <v>12</v>
      </c>
      <c r="G247" s="6">
        <v>1</v>
      </c>
      <c r="H247" s="6">
        <v>793</v>
      </c>
    </row>
    <row r="248" s="2" customFormat="true" ht="22.5" customHeight="true" spans="1:8">
      <c r="A248" s="6">
        <f>246</f>
        <v>246</v>
      </c>
      <c r="B248" s="6">
        <v>43084</v>
      </c>
      <c r="C248" s="6" t="s">
        <v>269</v>
      </c>
      <c r="D248" s="6" t="s">
        <v>14</v>
      </c>
      <c r="E248" s="6" t="s">
        <v>270</v>
      </c>
      <c r="F248" s="6" t="s">
        <v>12</v>
      </c>
      <c r="G248" s="6">
        <v>1</v>
      </c>
      <c r="H248" s="6">
        <v>741</v>
      </c>
    </row>
    <row r="249" s="2" customFormat="true" ht="22.5" customHeight="true" spans="1:8">
      <c r="A249" s="6">
        <f>247</f>
        <v>247</v>
      </c>
      <c r="B249" s="6">
        <v>43075</v>
      </c>
      <c r="C249" s="6" t="s">
        <v>271</v>
      </c>
      <c r="D249" s="6" t="s">
        <v>10</v>
      </c>
      <c r="E249" s="6" t="s">
        <v>20</v>
      </c>
      <c r="F249" s="6" t="s">
        <v>12</v>
      </c>
      <c r="G249" s="6">
        <v>2</v>
      </c>
      <c r="H249" s="6">
        <v>1404</v>
      </c>
    </row>
    <row r="250" s="2" customFormat="true" ht="22.5" customHeight="true" spans="1:8">
      <c r="A250" s="6">
        <f>248</f>
        <v>248</v>
      </c>
      <c r="B250" s="6">
        <v>43075</v>
      </c>
      <c r="C250" s="6" t="s">
        <v>272</v>
      </c>
      <c r="D250" s="6" t="s">
        <v>14</v>
      </c>
      <c r="E250" s="6" t="s">
        <v>20</v>
      </c>
      <c r="F250" s="6" t="s">
        <v>12</v>
      </c>
      <c r="G250" s="6">
        <v>1</v>
      </c>
      <c r="H250" s="6">
        <v>793</v>
      </c>
    </row>
    <row r="251" s="2" customFormat="true" ht="22.5" customHeight="true" spans="1:8">
      <c r="A251" s="6">
        <f>249</f>
        <v>249</v>
      </c>
      <c r="B251" s="6">
        <v>43075</v>
      </c>
      <c r="C251" s="6" t="s">
        <v>273</v>
      </c>
      <c r="D251" s="6" t="s">
        <v>14</v>
      </c>
      <c r="E251" s="6" t="s">
        <v>20</v>
      </c>
      <c r="F251" s="6" t="s">
        <v>12</v>
      </c>
      <c r="G251" s="6">
        <v>2</v>
      </c>
      <c r="H251" s="6">
        <v>1245</v>
      </c>
    </row>
    <row r="252" s="2" customFormat="true" ht="22.5" customHeight="true" spans="1:8">
      <c r="A252" s="6">
        <f>250</f>
        <v>250</v>
      </c>
      <c r="B252" s="6">
        <v>43084</v>
      </c>
      <c r="C252" s="6" t="s">
        <v>274</v>
      </c>
      <c r="D252" s="6" t="s">
        <v>14</v>
      </c>
      <c r="E252" s="6" t="s">
        <v>30</v>
      </c>
      <c r="F252" s="6" t="s">
        <v>18</v>
      </c>
      <c r="G252" s="6">
        <v>1</v>
      </c>
      <c r="H252" s="6">
        <v>809</v>
      </c>
    </row>
    <row r="253" s="2" customFormat="true" ht="22.5" customHeight="true" spans="1:8">
      <c r="A253" s="6">
        <f>251</f>
        <v>251</v>
      </c>
      <c r="B253" s="6">
        <v>43075</v>
      </c>
      <c r="C253" s="6" t="s">
        <v>275</v>
      </c>
      <c r="D253" s="6" t="s">
        <v>10</v>
      </c>
      <c r="E253" s="6" t="s">
        <v>34</v>
      </c>
      <c r="F253" s="6" t="s">
        <v>12</v>
      </c>
      <c r="G253" s="6">
        <v>2</v>
      </c>
      <c r="H253" s="6">
        <v>1189</v>
      </c>
    </row>
    <row r="254" s="2" customFormat="true" ht="22.5" customHeight="true" spans="1:8">
      <c r="A254" s="6">
        <f>252</f>
        <v>252</v>
      </c>
      <c r="B254" s="6">
        <v>43084</v>
      </c>
      <c r="C254" s="6" t="s">
        <v>276</v>
      </c>
      <c r="D254" s="6" t="s">
        <v>14</v>
      </c>
      <c r="E254" s="6" t="s">
        <v>40</v>
      </c>
      <c r="F254" s="6" t="s">
        <v>12</v>
      </c>
      <c r="G254" s="6">
        <v>2</v>
      </c>
      <c r="H254" s="6">
        <v>1185</v>
      </c>
    </row>
    <row r="255" s="2" customFormat="true" ht="22.5" customHeight="true" spans="1:8">
      <c r="A255" s="6">
        <f>253</f>
        <v>253</v>
      </c>
      <c r="B255" s="6">
        <v>43075</v>
      </c>
      <c r="C255" s="6" t="s">
        <v>277</v>
      </c>
      <c r="D255" s="6" t="s">
        <v>14</v>
      </c>
      <c r="E255" s="6" t="s">
        <v>20</v>
      </c>
      <c r="F255" s="6" t="s">
        <v>12</v>
      </c>
      <c r="G255" s="6">
        <v>2</v>
      </c>
      <c r="H255" s="6">
        <v>1477</v>
      </c>
    </row>
    <row r="256" s="2" customFormat="true" ht="22.5" customHeight="true" spans="1:8">
      <c r="A256" s="6">
        <f>254</f>
        <v>254</v>
      </c>
      <c r="B256" s="6">
        <v>43084</v>
      </c>
      <c r="C256" s="6" t="s">
        <v>278</v>
      </c>
      <c r="D256" s="6" t="s">
        <v>14</v>
      </c>
      <c r="E256" s="6" t="s">
        <v>30</v>
      </c>
      <c r="F256" s="6" t="s">
        <v>18</v>
      </c>
      <c r="G256" s="6">
        <v>1</v>
      </c>
      <c r="H256" s="6">
        <v>859</v>
      </c>
    </row>
    <row r="257" s="2" customFormat="true" ht="22.5" customHeight="true" spans="1:8">
      <c r="A257" s="6">
        <f>255</f>
        <v>255</v>
      </c>
      <c r="B257" s="6">
        <v>43075</v>
      </c>
      <c r="C257" s="6" t="s">
        <v>279</v>
      </c>
      <c r="D257" s="6" t="s">
        <v>14</v>
      </c>
      <c r="E257" s="6" t="s">
        <v>20</v>
      </c>
      <c r="F257" s="6" t="s">
        <v>12</v>
      </c>
      <c r="G257" s="6">
        <v>1</v>
      </c>
      <c r="H257" s="6">
        <v>990</v>
      </c>
    </row>
    <row r="258" s="2" customFormat="true" ht="22.5" customHeight="true" spans="1:8">
      <c r="A258" s="6">
        <f>256</f>
        <v>256</v>
      </c>
      <c r="B258" s="6">
        <v>43084</v>
      </c>
      <c r="C258" s="6" t="s">
        <v>280</v>
      </c>
      <c r="D258" s="6" t="s">
        <v>10</v>
      </c>
      <c r="E258" s="6" t="s">
        <v>55</v>
      </c>
      <c r="F258" s="6" t="s">
        <v>12</v>
      </c>
      <c r="G258" s="6">
        <v>1</v>
      </c>
      <c r="H258" s="6">
        <v>650</v>
      </c>
    </row>
    <row r="259" s="2" customFormat="true" ht="22.5" customHeight="true" spans="1:8">
      <c r="A259" s="6">
        <f>257</f>
        <v>257</v>
      </c>
      <c r="B259" s="6">
        <v>43075</v>
      </c>
      <c r="C259" s="6" t="s">
        <v>281</v>
      </c>
      <c r="D259" s="6" t="s">
        <v>14</v>
      </c>
      <c r="E259" s="6" t="s">
        <v>81</v>
      </c>
      <c r="F259" s="6" t="s">
        <v>12</v>
      </c>
      <c r="G259" s="6">
        <v>2</v>
      </c>
      <c r="H259" s="6">
        <v>1468</v>
      </c>
    </row>
    <row r="260" s="2" customFormat="true" ht="22.5" customHeight="true" spans="1:8">
      <c r="A260" s="6">
        <f>258</f>
        <v>258</v>
      </c>
      <c r="B260" s="6">
        <v>43075</v>
      </c>
      <c r="C260" s="6" t="s">
        <v>282</v>
      </c>
      <c r="D260" s="6" t="s">
        <v>10</v>
      </c>
      <c r="E260" s="6" t="s">
        <v>81</v>
      </c>
      <c r="F260" s="6" t="s">
        <v>12</v>
      </c>
      <c r="G260" s="6">
        <v>2</v>
      </c>
      <c r="H260" s="6">
        <v>1519</v>
      </c>
    </row>
    <row r="261" s="2" customFormat="true" ht="22.5" customHeight="true" spans="1:8">
      <c r="A261" s="6">
        <f>259</f>
        <v>259</v>
      </c>
      <c r="B261" s="6">
        <v>43084</v>
      </c>
      <c r="C261" s="6" t="s">
        <v>283</v>
      </c>
      <c r="D261" s="6" t="s">
        <v>14</v>
      </c>
      <c r="E261" s="6" t="s">
        <v>30</v>
      </c>
      <c r="F261" s="6" t="s">
        <v>12</v>
      </c>
      <c r="G261" s="6">
        <v>1</v>
      </c>
      <c r="H261" s="6">
        <v>710</v>
      </c>
    </row>
    <row r="262" s="2" customFormat="true" ht="22.5" customHeight="true" spans="1:8">
      <c r="A262" s="6">
        <f>260</f>
        <v>260</v>
      </c>
      <c r="B262" s="6">
        <v>43084</v>
      </c>
      <c r="C262" s="6" t="s">
        <v>284</v>
      </c>
      <c r="D262" s="6" t="s">
        <v>14</v>
      </c>
      <c r="E262" s="6" t="s">
        <v>30</v>
      </c>
      <c r="F262" s="6" t="s">
        <v>12</v>
      </c>
      <c r="G262" s="6">
        <v>2</v>
      </c>
      <c r="H262" s="6">
        <v>1380</v>
      </c>
    </row>
    <row r="263" s="2" customFormat="true" ht="22.5" customHeight="true" spans="1:8">
      <c r="A263" s="6">
        <f>261</f>
        <v>261</v>
      </c>
      <c r="B263" s="6">
        <v>43075</v>
      </c>
      <c r="C263" s="6" t="s">
        <v>285</v>
      </c>
      <c r="D263" s="6" t="s">
        <v>10</v>
      </c>
      <c r="E263" s="6" t="s">
        <v>20</v>
      </c>
      <c r="F263" s="6" t="s">
        <v>12</v>
      </c>
      <c r="G263" s="6">
        <v>1</v>
      </c>
      <c r="H263" s="6">
        <v>750</v>
      </c>
    </row>
    <row r="264" s="2" customFormat="true" ht="22.5" customHeight="true" spans="1:8">
      <c r="A264" s="6">
        <f>262</f>
        <v>262</v>
      </c>
      <c r="B264" s="6">
        <v>43075</v>
      </c>
      <c r="C264" s="6" t="s">
        <v>286</v>
      </c>
      <c r="D264" s="6" t="s">
        <v>10</v>
      </c>
      <c r="E264" s="6" t="s">
        <v>34</v>
      </c>
      <c r="F264" s="6" t="s">
        <v>12</v>
      </c>
      <c r="G264" s="6">
        <v>2</v>
      </c>
      <c r="H264" s="6">
        <v>1538</v>
      </c>
    </row>
    <row r="265" s="2" customFormat="true" ht="22.5" customHeight="true" spans="1:8">
      <c r="A265" s="6">
        <f>263</f>
        <v>263</v>
      </c>
      <c r="B265" s="6">
        <v>43084</v>
      </c>
      <c r="C265" s="6" t="s">
        <v>287</v>
      </c>
      <c r="D265" s="6" t="s">
        <v>10</v>
      </c>
      <c r="E265" s="6" t="s">
        <v>55</v>
      </c>
      <c r="F265" s="6" t="s">
        <v>18</v>
      </c>
      <c r="G265" s="6">
        <v>1</v>
      </c>
      <c r="H265" s="6">
        <v>779</v>
      </c>
    </row>
    <row r="266" s="2" customFormat="true" ht="22.5" customHeight="true" spans="1:8">
      <c r="A266" s="6">
        <f>264</f>
        <v>264</v>
      </c>
      <c r="B266" s="6">
        <v>43084</v>
      </c>
      <c r="C266" s="6" t="s">
        <v>288</v>
      </c>
      <c r="D266" s="6" t="s">
        <v>14</v>
      </c>
      <c r="E266" s="6" t="s">
        <v>59</v>
      </c>
      <c r="F266" s="6" t="s">
        <v>12</v>
      </c>
      <c r="G266" s="6">
        <v>2</v>
      </c>
      <c r="H266" s="6">
        <v>1477</v>
      </c>
    </row>
    <row r="267" s="2" customFormat="true" ht="22.5" customHeight="true" spans="1:8">
      <c r="A267" s="6">
        <f>265</f>
        <v>265</v>
      </c>
      <c r="B267" s="6">
        <v>43075</v>
      </c>
      <c r="C267" s="6" t="s">
        <v>289</v>
      </c>
      <c r="D267" s="6" t="s">
        <v>14</v>
      </c>
      <c r="E267" s="6" t="s">
        <v>34</v>
      </c>
      <c r="F267" s="6" t="s">
        <v>12</v>
      </c>
      <c r="G267" s="6">
        <v>1</v>
      </c>
      <c r="H267" s="6">
        <v>793</v>
      </c>
    </row>
    <row r="268" s="2" customFormat="true" ht="22.5" customHeight="true" spans="1:8">
      <c r="A268" s="6">
        <f>266</f>
        <v>266</v>
      </c>
      <c r="B268" s="6">
        <v>43075</v>
      </c>
      <c r="C268" s="6" t="s">
        <v>290</v>
      </c>
      <c r="D268" s="6" t="s">
        <v>14</v>
      </c>
      <c r="E268" s="6" t="s">
        <v>81</v>
      </c>
      <c r="F268" s="6" t="s">
        <v>12</v>
      </c>
      <c r="G268" s="6">
        <v>2</v>
      </c>
      <c r="H268" s="6">
        <v>1600</v>
      </c>
    </row>
    <row r="269" s="2" customFormat="true" ht="22.5" customHeight="true" spans="1:8">
      <c r="A269" s="6">
        <f>267</f>
        <v>267</v>
      </c>
      <c r="B269" s="6">
        <v>43084</v>
      </c>
      <c r="C269" s="6" t="s">
        <v>291</v>
      </c>
      <c r="D269" s="6" t="s">
        <v>14</v>
      </c>
      <c r="E269" s="6" t="s">
        <v>30</v>
      </c>
      <c r="F269" s="6" t="s">
        <v>292</v>
      </c>
      <c r="G269" s="6">
        <v>3</v>
      </c>
      <c r="H269" s="6">
        <v>1539</v>
      </c>
    </row>
    <row r="270" s="2" customFormat="true" ht="22.5" customHeight="true" spans="1:8">
      <c r="A270" s="6">
        <f>268</f>
        <v>268</v>
      </c>
      <c r="B270" s="6">
        <v>43084</v>
      </c>
      <c r="C270" s="6" t="s">
        <v>293</v>
      </c>
      <c r="D270" s="6" t="s">
        <v>10</v>
      </c>
      <c r="E270" s="6" t="s">
        <v>59</v>
      </c>
      <c r="F270" s="6" t="s">
        <v>12</v>
      </c>
      <c r="G270" s="6">
        <v>1</v>
      </c>
      <c r="H270" s="6">
        <v>810</v>
      </c>
    </row>
    <row r="271" s="2" customFormat="true" ht="22.5" customHeight="true" spans="1:8">
      <c r="A271" s="6">
        <f>269</f>
        <v>269</v>
      </c>
      <c r="B271" s="6">
        <v>43075</v>
      </c>
      <c r="C271" s="6" t="s">
        <v>294</v>
      </c>
      <c r="D271" s="6" t="s">
        <v>14</v>
      </c>
      <c r="E271" s="6" t="s">
        <v>17</v>
      </c>
      <c r="F271" s="6" t="s">
        <v>12</v>
      </c>
      <c r="G271" s="6">
        <v>2</v>
      </c>
      <c r="H271" s="6">
        <v>1317</v>
      </c>
    </row>
    <row r="272" s="2" customFormat="true" ht="22.5" customHeight="true" spans="1:8">
      <c r="A272" s="6">
        <f>270</f>
        <v>270</v>
      </c>
      <c r="B272" s="6">
        <v>43084</v>
      </c>
      <c r="C272" s="6" t="s">
        <v>295</v>
      </c>
      <c r="D272" s="6" t="s">
        <v>14</v>
      </c>
      <c r="E272" s="6" t="s">
        <v>55</v>
      </c>
      <c r="F272" s="6" t="s">
        <v>12</v>
      </c>
      <c r="G272" s="6">
        <v>1</v>
      </c>
      <c r="H272" s="6">
        <v>822</v>
      </c>
    </row>
    <row r="273" s="2" customFormat="true" ht="22.5" customHeight="true" spans="1:8">
      <c r="A273" s="6">
        <f>271</f>
        <v>271</v>
      </c>
      <c r="B273" s="6">
        <v>43084</v>
      </c>
      <c r="C273" s="6" t="s">
        <v>296</v>
      </c>
      <c r="D273" s="6" t="s">
        <v>10</v>
      </c>
      <c r="E273" s="6" t="s">
        <v>59</v>
      </c>
      <c r="F273" s="6" t="s">
        <v>12</v>
      </c>
      <c r="G273" s="6">
        <v>2</v>
      </c>
      <c r="H273" s="6">
        <v>1411</v>
      </c>
    </row>
    <row r="274" s="2" customFormat="true" ht="22.5" customHeight="true" spans="1:8">
      <c r="A274" s="6">
        <f>272</f>
        <v>272</v>
      </c>
      <c r="B274" s="6">
        <v>43075</v>
      </c>
      <c r="C274" s="6" t="s">
        <v>297</v>
      </c>
      <c r="D274" s="6" t="s">
        <v>14</v>
      </c>
      <c r="E274" s="6" t="s">
        <v>81</v>
      </c>
      <c r="F274" s="6" t="s">
        <v>12</v>
      </c>
      <c r="G274" s="6">
        <v>4</v>
      </c>
      <c r="H274" s="6">
        <v>2482</v>
      </c>
    </row>
    <row r="275" s="2" customFormat="true" ht="22.5" customHeight="true" spans="1:8">
      <c r="A275" s="6">
        <f>273</f>
        <v>273</v>
      </c>
      <c r="B275" s="6">
        <v>43075</v>
      </c>
      <c r="C275" s="6" t="s">
        <v>298</v>
      </c>
      <c r="D275" s="6" t="s">
        <v>10</v>
      </c>
      <c r="E275" s="6" t="s">
        <v>45</v>
      </c>
      <c r="F275" s="6" t="s">
        <v>12</v>
      </c>
      <c r="G275" s="6">
        <v>1</v>
      </c>
      <c r="H275" s="6">
        <v>659</v>
      </c>
    </row>
    <row r="276" s="2" customFormat="true" ht="22.5" customHeight="true" spans="1:8">
      <c r="A276" s="6">
        <f>274</f>
        <v>274</v>
      </c>
      <c r="B276" s="6">
        <v>43084</v>
      </c>
      <c r="C276" s="6" t="s">
        <v>299</v>
      </c>
      <c r="D276" s="6" t="s">
        <v>14</v>
      </c>
      <c r="E276" s="6" t="s">
        <v>59</v>
      </c>
      <c r="F276" s="6" t="s">
        <v>18</v>
      </c>
      <c r="G276" s="6">
        <v>1</v>
      </c>
      <c r="H276" s="6">
        <v>759</v>
      </c>
    </row>
    <row r="277" s="2" customFormat="true" ht="22.5" customHeight="true" spans="1:8">
      <c r="A277" s="6">
        <f>275</f>
        <v>275</v>
      </c>
      <c r="B277" s="6">
        <v>43075</v>
      </c>
      <c r="C277" s="6" t="s">
        <v>300</v>
      </c>
      <c r="D277" s="6" t="s">
        <v>14</v>
      </c>
      <c r="E277" s="6" t="s">
        <v>34</v>
      </c>
      <c r="F277" s="6" t="s">
        <v>12</v>
      </c>
      <c r="G277" s="6">
        <v>1</v>
      </c>
      <c r="H277" s="6">
        <v>731</v>
      </c>
    </row>
    <row r="278" s="2" customFormat="true" ht="22.5" customHeight="true" spans="1:8">
      <c r="A278" s="6">
        <f>276</f>
        <v>276</v>
      </c>
      <c r="B278" s="6">
        <v>43075</v>
      </c>
      <c r="C278" s="6" t="s">
        <v>301</v>
      </c>
      <c r="D278" s="6" t="s">
        <v>10</v>
      </c>
      <c r="E278" s="6" t="s">
        <v>203</v>
      </c>
      <c r="F278" s="6" t="s">
        <v>12</v>
      </c>
      <c r="G278" s="6">
        <v>1</v>
      </c>
      <c r="H278" s="6">
        <v>730</v>
      </c>
    </row>
    <row r="279" s="2" customFormat="true" ht="22.5" customHeight="true" spans="1:8">
      <c r="A279" s="6">
        <f>277</f>
        <v>277</v>
      </c>
      <c r="B279" s="6">
        <v>43075</v>
      </c>
      <c r="C279" s="6" t="s">
        <v>302</v>
      </c>
      <c r="D279" s="6" t="s">
        <v>10</v>
      </c>
      <c r="E279" s="6" t="s">
        <v>17</v>
      </c>
      <c r="F279" s="6" t="s">
        <v>18</v>
      </c>
      <c r="G279" s="6">
        <v>1</v>
      </c>
      <c r="H279" s="6">
        <v>630</v>
      </c>
    </row>
    <row r="280" s="2" customFormat="true" ht="22.5" customHeight="true" spans="1:8">
      <c r="A280" s="6">
        <f>278</f>
        <v>278</v>
      </c>
      <c r="B280" s="6">
        <v>43075</v>
      </c>
      <c r="C280" s="6" t="s">
        <v>303</v>
      </c>
      <c r="D280" s="6" t="s">
        <v>14</v>
      </c>
      <c r="E280" s="6" t="s">
        <v>26</v>
      </c>
      <c r="F280" s="6" t="s">
        <v>12</v>
      </c>
      <c r="G280" s="6">
        <v>1</v>
      </c>
      <c r="H280" s="6">
        <v>951</v>
      </c>
    </row>
    <row r="281" s="2" customFormat="true" ht="22.5" customHeight="true" spans="1:8">
      <c r="A281" s="6">
        <f>279</f>
        <v>279</v>
      </c>
      <c r="B281" s="6">
        <v>43075</v>
      </c>
      <c r="C281" s="6" t="s">
        <v>304</v>
      </c>
      <c r="D281" s="6" t="s">
        <v>10</v>
      </c>
      <c r="E281" s="6" t="s">
        <v>17</v>
      </c>
      <c r="F281" s="6" t="s">
        <v>12</v>
      </c>
      <c r="G281" s="6">
        <v>2</v>
      </c>
      <c r="H281" s="6">
        <v>1464</v>
      </c>
    </row>
    <row r="282" s="2" customFormat="true" ht="22.5" customHeight="true" spans="1:8">
      <c r="A282" s="6">
        <f>280</f>
        <v>280</v>
      </c>
      <c r="B282" s="6">
        <v>43084</v>
      </c>
      <c r="C282" s="6" t="s">
        <v>305</v>
      </c>
      <c r="D282" s="6" t="s">
        <v>14</v>
      </c>
      <c r="E282" s="6" t="s">
        <v>55</v>
      </c>
      <c r="F282" s="6" t="s">
        <v>12</v>
      </c>
      <c r="G282" s="6">
        <v>2</v>
      </c>
      <c r="H282" s="6">
        <v>1680</v>
      </c>
    </row>
    <row r="283" s="2" customFormat="true" ht="22.5" customHeight="true" spans="1:8">
      <c r="A283" s="6">
        <f>281</f>
        <v>281</v>
      </c>
      <c r="B283" s="6">
        <v>43084</v>
      </c>
      <c r="C283" s="6" t="s">
        <v>306</v>
      </c>
      <c r="D283" s="6" t="s">
        <v>14</v>
      </c>
      <c r="E283" s="6" t="s">
        <v>40</v>
      </c>
      <c r="F283" s="6" t="s">
        <v>18</v>
      </c>
      <c r="G283" s="6">
        <v>1</v>
      </c>
      <c r="H283" s="6">
        <v>679</v>
      </c>
    </row>
    <row r="284" s="2" customFormat="true" ht="22.5" customHeight="true" spans="1:8">
      <c r="A284" s="6">
        <f>282</f>
        <v>282</v>
      </c>
      <c r="B284" s="6">
        <v>43084</v>
      </c>
      <c r="C284" s="6" t="s">
        <v>307</v>
      </c>
      <c r="D284" s="6" t="s">
        <v>10</v>
      </c>
      <c r="E284" s="6" t="s">
        <v>59</v>
      </c>
      <c r="F284" s="6" t="s">
        <v>18</v>
      </c>
      <c r="G284" s="6">
        <v>1</v>
      </c>
      <c r="H284" s="6">
        <v>639</v>
      </c>
    </row>
    <row r="285" s="2" customFormat="true" ht="22.5" customHeight="true" spans="1:8">
      <c r="A285" s="6">
        <f>283</f>
        <v>283</v>
      </c>
      <c r="B285" s="6">
        <v>75946</v>
      </c>
      <c r="C285" s="6" t="s">
        <v>308</v>
      </c>
      <c r="D285" s="6" t="s">
        <v>14</v>
      </c>
      <c r="E285" s="6" t="s">
        <v>309</v>
      </c>
      <c r="F285" s="6" t="s">
        <v>12</v>
      </c>
      <c r="G285" s="6">
        <v>1</v>
      </c>
      <c r="H285" s="6">
        <v>1021</v>
      </c>
    </row>
    <row r="286" s="2" customFormat="true" ht="22.5" customHeight="true" spans="1:8">
      <c r="A286" s="6">
        <f>284</f>
        <v>284</v>
      </c>
      <c r="B286" s="6">
        <v>43075</v>
      </c>
      <c r="C286" s="6" t="s">
        <v>310</v>
      </c>
      <c r="D286" s="6" t="s">
        <v>14</v>
      </c>
      <c r="E286" s="6" t="s">
        <v>17</v>
      </c>
      <c r="F286" s="6" t="s">
        <v>12</v>
      </c>
      <c r="G286" s="6">
        <v>1</v>
      </c>
      <c r="H286" s="6">
        <v>793</v>
      </c>
    </row>
    <row r="287" s="2" customFormat="true" ht="22.5" customHeight="true" spans="1:8">
      <c r="A287" s="6">
        <f>285</f>
        <v>285</v>
      </c>
      <c r="B287" s="6">
        <v>43084</v>
      </c>
      <c r="C287" s="6" t="s">
        <v>311</v>
      </c>
      <c r="D287" s="6" t="s">
        <v>14</v>
      </c>
      <c r="E287" s="6" t="s">
        <v>40</v>
      </c>
      <c r="F287" s="6" t="s">
        <v>12</v>
      </c>
      <c r="G287" s="6">
        <v>1</v>
      </c>
      <c r="H287" s="6">
        <v>1034</v>
      </c>
    </row>
    <row r="288" s="2" customFormat="true" ht="22.5" customHeight="true" spans="1:8">
      <c r="A288" s="6">
        <f>286</f>
        <v>286</v>
      </c>
      <c r="B288" s="6">
        <v>43075</v>
      </c>
      <c r="C288" s="6" t="s">
        <v>312</v>
      </c>
      <c r="D288" s="6" t="s">
        <v>10</v>
      </c>
      <c r="E288" s="6" t="s">
        <v>34</v>
      </c>
      <c r="F288" s="6" t="s">
        <v>12</v>
      </c>
      <c r="G288" s="6">
        <v>1</v>
      </c>
      <c r="H288" s="6">
        <v>793</v>
      </c>
    </row>
    <row r="289" s="2" customFormat="true" ht="22.5" customHeight="true" spans="1:8">
      <c r="A289" s="6">
        <f>287</f>
        <v>287</v>
      </c>
      <c r="B289" s="6">
        <v>43084</v>
      </c>
      <c r="C289" s="6" t="s">
        <v>313</v>
      </c>
      <c r="D289" s="6" t="s">
        <v>14</v>
      </c>
      <c r="E289" s="6" t="s">
        <v>55</v>
      </c>
      <c r="F289" s="6" t="s">
        <v>292</v>
      </c>
      <c r="G289" s="6">
        <v>1</v>
      </c>
      <c r="H289" s="6">
        <v>555</v>
      </c>
    </row>
    <row r="290" s="2" customFormat="true" ht="22.5" customHeight="true" spans="1:8">
      <c r="A290" s="6">
        <f>288</f>
        <v>288</v>
      </c>
      <c r="B290" s="6">
        <v>43084</v>
      </c>
      <c r="C290" s="6" t="s">
        <v>314</v>
      </c>
      <c r="D290" s="6" t="s">
        <v>10</v>
      </c>
      <c r="E290" s="6" t="s">
        <v>59</v>
      </c>
      <c r="F290" s="6" t="s">
        <v>292</v>
      </c>
      <c r="G290" s="6">
        <v>1</v>
      </c>
      <c r="H290" s="6">
        <v>601</v>
      </c>
    </row>
    <row r="291" s="2" customFormat="true" ht="22.5" customHeight="true" spans="1:8">
      <c r="A291" s="6">
        <f>289</f>
        <v>289</v>
      </c>
      <c r="B291" s="6">
        <v>43075</v>
      </c>
      <c r="C291" s="6" t="s">
        <v>315</v>
      </c>
      <c r="D291" s="6" t="s">
        <v>14</v>
      </c>
      <c r="E291" s="6" t="s">
        <v>20</v>
      </c>
      <c r="F291" s="6" t="s">
        <v>12</v>
      </c>
      <c r="G291" s="6">
        <v>2</v>
      </c>
      <c r="H291" s="6">
        <v>1358</v>
      </c>
    </row>
    <row r="292" s="2" customFormat="true" ht="22.5" customHeight="true" spans="1:8">
      <c r="A292" s="6">
        <f>290</f>
        <v>290</v>
      </c>
      <c r="B292" s="6">
        <v>43075</v>
      </c>
      <c r="C292" s="6" t="s">
        <v>316</v>
      </c>
      <c r="D292" s="6" t="s">
        <v>14</v>
      </c>
      <c r="E292" s="6" t="s">
        <v>317</v>
      </c>
      <c r="F292" s="6" t="s">
        <v>12</v>
      </c>
      <c r="G292" s="6">
        <v>1</v>
      </c>
      <c r="H292" s="6">
        <v>1030</v>
      </c>
    </row>
    <row r="293" s="2" customFormat="true" ht="22.5" customHeight="true" spans="1:8">
      <c r="A293" s="6">
        <f>291</f>
        <v>291</v>
      </c>
      <c r="B293" s="6">
        <v>43075</v>
      </c>
      <c r="C293" s="6" t="s">
        <v>318</v>
      </c>
      <c r="D293" s="6" t="s">
        <v>10</v>
      </c>
      <c r="E293" s="6" t="s">
        <v>34</v>
      </c>
      <c r="F293" s="6" t="s">
        <v>18</v>
      </c>
      <c r="G293" s="6">
        <v>1</v>
      </c>
      <c r="H293" s="6">
        <v>779</v>
      </c>
    </row>
    <row r="294" s="2" customFormat="true" ht="22.5" customHeight="true" spans="1:8">
      <c r="A294" s="6">
        <f>292</f>
        <v>292</v>
      </c>
      <c r="B294" s="6">
        <v>75946</v>
      </c>
      <c r="C294" s="6" t="s">
        <v>319</v>
      </c>
      <c r="D294" s="6" t="s">
        <v>14</v>
      </c>
      <c r="E294" s="6" t="s">
        <v>309</v>
      </c>
      <c r="F294" s="6" t="s">
        <v>12</v>
      </c>
      <c r="G294" s="6">
        <v>1</v>
      </c>
      <c r="H294" s="6">
        <v>751</v>
      </c>
    </row>
    <row r="295" s="2" customFormat="true" ht="22.5" customHeight="true" spans="1:8">
      <c r="A295" s="6">
        <f>293</f>
        <v>293</v>
      </c>
      <c r="B295" s="6">
        <v>43084</v>
      </c>
      <c r="C295" s="6" t="s">
        <v>320</v>
      </c>
      <c r="D295" s="6" t="s">
        <v>14</v>
      </c>
      <c r="E295" s="6" t="s">
        <v>30</v>
      </c>
      <c r="F295" s="6" t="s">
        <v>292</v>
      </c>
      <c r="G295" s="6">
        <v>3</v>
      </c>
      <c r="H295" s="6">
        <v>1664</v>
      </c>
    </row>
    <row r="296" s="2" customFormat="true" ht="22.5" customHeight="true" spans="1:8">
      <c r="A296" s="6">
        <f>294</f>
        <v>294</v>
      </c>
      <c r="B296" s="6">
        <v>43075</v>
      </c>
      <c r="C296" s="6" t="s">
        <v>321</v>
      </c>
      <c r="D296" s="6" t="s">
        <v>14</v>
      </c>
      <c r="E296" s="6" t="s">
        <v>45</v>
      </c>
      <c r="F296" s="6" t="s">
        <v>12</v>
      </c>
      <c r="G296" s="6">
        <v>1</v>
      </c>
      <c r="H296" s="6">
        <v>770</v>
      </c>
    </row>
    <row r="297" s="2" customFormat="true" ht="22.5" customHeight="true" spans="1:8">
      <c r="A297" s="6">
        <f>295</f>
        <v>295</v>
      </c>
      <c r="B297" s="6">
        <v>75946</v>
      </c>
      <c r="C297" s="6" t="s">
        <v>322</v>
      </c>
      <c r="D297" s="6" t="s">
        <v>14</v>
      </c>
      <c r="E297" s="6" t="s">
        <v>309</v>
      </c>
      <c r="F297" s="6" t="s">
        <v>12</v>
      </c>
      <c r="G297" s="6">
        <v>1</v>
      </c>
      <c r="H297" s="6">
        <v>821</v>
      </c>
    </row>
    <row r="298" s="2" customFormat="true" ht="22.5" customHeight="true" spans="1:8">
      <c r="A298" s="6">
        <f>296</f>
        <v>296</v>
      </c>
      <c r="B298" s="6">
        <v>43084</v>
      </c>
      <c r="C298" s="6" t="s">
        <v>323</v>
      </c>
      <c r="D298" s="6" t="s">
        <v>14</v>
      </c>
      <c r="E298" s="6" t="s">
        <v>55</v>
      </c>
      <c r="F298" s="6" t="s">
        <v>18</v>
      </c>
      <c r="G298" s="6">
        <v>1</v>
      </c>
      <c r="H298" s="6">
        <v>759</v>
      </c>
    </row>
    <row r="299" s="2" customFormat="true" ht="22.5" customHeight="true" spans="1:8">
      <c r="A299" s="6">
        <f>297</f>
        <v>297</v>
      </c>
      <c r="B299" s="6">
        <v>43075</v>
      </c>
      <c r="C299" s="6" t="s">
        <v>324</v>
      </c>
      <c r="D299" s="6" t="s">
        <v>14</v>
      </c>
      <c r="E299" s="6" t="s">
        <v>26</v>
      </c>
      <c r="F299" s="6" t="s">
        <v>12</v>
      </c>
      <c r="G299" s="6">
        <v>1</v>
      </c>
      <c r="H299" s="6">
        <v>801</v>
      </c>
    </row>
    <row r="300" s="2" customFormat="true" ht="22.5" customHeight="true" spans="1:8">
      <c r="A300" s="6">
        <f>298</f>
        <v>298</v>
      </c>
      <c r="B300" s="6">
        <v>43084</v>
      </c>
      <c r="C300" s="6" t="s">
        <v>325</v>
      </c>
      <c r="D300" s="6" t="s">
        <v>14</v>
      </c>
      <c r="E300" s="6" t="s">
        <v>30</v>
      </c>
      <c r="F300" s="6" t="s">
        <v>18</v>
      </c>
      <c r="G300" s="6">
        <v>3</v>
      </c>
      <c r="H300" s="6">
        <v>1956</v>
      </c>
    </row>
    <row r="301" s="2" customFormat="true" ht="22.5" customHeight="true" spans="1:8">
      <c r="A301" s="6">
        <f>299</f>
        <v>299</v>
      </c>
      <c r="B301" s="6">
        <v>43075</v>
      </c>
      <c r="C301" s="6" t="s">
        <v>326</v>
      </c>
      <c r="D301" s="6" t="s">
        <v>14</v>
      </c>
      <c r="E301" s="6" t="s">
        <v>45</v>
      </c>
      <c r="F301" s="6" t="s">
        <v>12</v>
      </c>
      <c r="G301" s="6">
        <v>1</v>
      </c>
      <c r="H301" s="6">
        <v>920</v>
      </c>
    </row>
    <row r="302" s="2" customFormat="true" ht="22.5" customHeight="true" spans="1:8">
      <c r="A302" s="6">
        <f>300</f>
        <v>300</v>
      </c>
      <c r="B302" s="6">
        <v>43075</v>
      </c>
      <c r="C302" s="6" t="s">
        <v>327</v>
      </c>
      <c r="D302" s="6" t="s">
        <v>14</v>
      </c>
      <c r="E302" s="6" t="s">
        <v>36</v>
      </c>
      <c r="F302" s="6" t="s">
        <v>292</v>
      </c>
      <c r="G302" s="6">
        <v>2</v>
      </c>
      <c r="H302" s="6">
        <v>1030</v>
      </c>
    </row>
    <row r="303" s="2" customFormat="true" ht="22.5" customHeight="true" spans="1:8">
      <c r="A303" s="6">
        <f>301</f>
        <v>301</v>
      </c>
      <c r="B303" s="6">
        <v>43075</v>
      </c>
      <c r="C303" s="6" t="s">
        <v>328</v>
      </c>
      <c r="D303" s="6" t="s">
        <v>14</v>
      </c>
      <c r="E303" s="6" t="s">
        <v>34</v>
      </c>
      <c r="F303" s="6" t="s">
        <v>292</v>
      </c>
      <c r="G303" s="6">
        <v>1</v>
      </c>
      <c r="H303" s="6">
        <v>545</v>
      </c>
    </row>
    <row r="304" s="2" customFormat="true" ht="22.5" customHeight="true" spans="1:8">
      <c r="A304" s="6">
        <f>302</f>
        <v>302</v>
      </c>
      <c r="B304" s="6">
        <v>43084</v>
      </c>
      <c r="C304" s="6" t="s">
        <v>329</v>
      </c>
      <c r="D304" s="6" t="s">
        <v>10</v>
      </c>
      <c r="E304" s="6" t="s">
        <v>40</v>
      </c>
      <c r="F304" s="6" t="s">
        <v>292</v>
      </c>
      <c r="G304" s="6">
        <v>2</v>
      </c>
      <c r="H304" s="6">
        <v>1104</v>
      </c>
    </row>
    <row r="305" s="2" customFormat="true" ht="22.5" customHeight="true" spans="1:8">
      <c r="A305" s="6">
        <f>303</f>
        <v>303</v>
      </c>
      <c r="B305" s="6">
        <v>43075</v>
      </c>
      <c r="C305" s="6" t="s">
        <v>330</v>
      </c>
      <c r="D305" s="6" t="s">
        <v>14</v>
      </c>
      <c r="E305" s="6" t="s">
        <v>34</v>
      </c>
      <c r="F305" s="6" t="s">
        <v>18</v>
      </c>
      <c r="G305" s="6">
        <v>1</v>
      </c>
      <c r="H305" s="6">
        <v>691</v>
      </c>
    </row>
    <row r="306" s="2" customFormat="true" ht="22.5" customHeight="true" spans="1:8">
      <c r="A306" s="6">
        <f>304</f>
        <v>304</v>
      </c>
      <c r="B306" s="6">
        <v>43084</v>
      </c>
      <c r="C306" s="6" t="s">
        <v>331</v>
      </c>
      <c r="D306" s="6" t="s">
        <v>14</v>
      </c>
      <c r="E306" s="6" t="s">
        <v>40</v>
      </c>
      <c r="F306" s="6" t="s">
        <v>12</v>
      </c>
      <c r="G306" s="6">
        <v>1</v>
      </c>
      <c r="H306" s="6">
        <v>1034</v>
      </c>
    </row>
    <row r="307" s="2" customFormat="true" ht="22.5" customHeight="true" spans="1:8">
      <c r="A307" s="6">
        <f>305</f>
        <v>305</v>
      </c>
      <c r="B307" s="6">
        <v>43084</v>
      </c>
      <c r="C307" s="6" t="s">
        <v>332</v>
      </c>
      <c r="D307" s="6" t="s">
        <v>14</v>
      </c>
      <c r="E307" s="6" t="s">
        <v>30</v>
      </c>
      <c r="F307" s="6" t="s">
        <v>12</v>
      </c>
      <c r="G307" s="6">
        <v>1</v>
      </c>
      <c r="H307" s="6">
        <v>690</v>
      </c>
    </row>
    <row r="308" s="2" customFormat="true" ht="22.5" customHeight="true" spans="1:8">
      <c r="A308" s="6">
        <f>306</f>
        <v>306</v>
      </c>
      <c r="B308" s="6">
        <v>43075</v>
      </c>
      <c r="C308" s="6" t="s">
        <v>333</v>
      </c>
      <c r="D308" s="6" t="s">
        <v>10</v>
      </c>
      <c r="E308" s="6" t="s">
        <v>20</v>
      </c>
      <c r="F308" s="6" t="s">
        <v>12</v>
      </c>
      <c r="G308" s="6">
        <v>2</v>
      </c>
      <c r="H308" s="6">
        <v>1510</v>
      </c>
    </row>
    <row r="309" s="2" customFormat="true" ht="22.5" customHeight="true" spans="1:8">
      <c r="A309" s="6">
        <f>307</f>
        <v>307</v>
      </c>
      <c r="B309" s="6">
        <v>75946</v>
      </c>
      <c r="C309" s="6" t="s">
        <v>334</v>
      </c>
      <c r="D309" s="6" t="s">
        <v>14</v>
      </c>
      <c r="E309" s="6" t="s">
        <v>335</v>
      </c>
      <c r="F309" s="6" t="s">
        <v>18</v>
      </c>
      <c r="G309" s="6">
        <v>1</v>
      </c>
      <c r="H309" s="6">
        <v>761</v>
      </c>
    </row>
    <row r="310" s="2" customFormat="true" ht="22.5" customHeight="true" spans="1:8">
      <c r="A310" s="6">
        <f>308</f>
        <v>308</v>
      </c>
      <c r="B310" s="6">
        <v>43084</v>
      </c>
      <c r="C310" s="6" t="s">
        <v>336</v>
      </c>
      <c r="D310" s="6" t="s">
        <v>14</v>
      </c>
      <c r="E310" s="6" t="s">
        <v>40</v>
      </c>
      <c r="F310" s="6" t="s">
        <v>12</v>
      </c>
      <c r="G310" s="6">
        <v>1</v>
      </c>
      <c r="H310" s="6">
        <v>1034</v>
      </c>
    </row>
    <row r="311" s="2" customFormat="true" ht="22.5" customHeight="true" spans="1:8">
      <c r="A311" s="6">
        <f>309</f>
        <v>309</v>
      </c>
      <c r="B311" s="6">
        <v>43075</v>
      </c>
      <c r="C311" s="6" t="s">
        <v>337</v>
      </c>
      <c r="D311" s="6" t="s">
        <v>10</v>
      </c>
      <c r="E311" s="6" t="s">
        <v>20</v>
      </c>
      <c r="F311" s="6" t="s">
        <v>12</v>
      </c>
      <c r="G311" s="6">
        <v>1</v>
      </c>
      <c r="H311" s="6">
        <v>608</v>
      </c>
    </row>
    <row r="312" s="2" customFormat="true" ht="22.5" customHeight="true" spans="1:8">
      <c r="A312" s="6">
        <f>310</f>
        <v>310</v>
      </c>
      <c r="B312" s="6">
        <v>43075</v>
      </c>
      <c r="C312" s="6" t="s">
        <v>338</v>
      </c>
      <c r="D312" s="6" t="s">
        <v>14</v>
      </c>
      <c r="E312" s="6" t="s">
        <v>20</v>
      </c>
      <c r="F312" s="6" t="s">
        <v>12</v>
      </c>
      <c r="G312" s="6">
        <v>1</v>
      </c>
      <c r="H312" s="6">
        <v>793</v>
      </c>
    </row>
    <row r="313" s="2" customFormat="true" ht="22.5" customHeight="true" spans="1:8">
      <c r="A313" s="6">
        <f>311</f>
        <v>311</v>
      </c>
      <c r="B313" s="6">
        <v>43075</v>
      </c>
      <c r="C313" s="6" t="s">
        <v>339</v>
      </c>
      <c r="D313" s="6" t="s">
        <v>14</v>
      </c>
      <c r="E313" s="6" t="s">
        <v>34</v>
      </c>
      <c r="F313" s="6" t="s">
        <v>12</v>
      </c>
      <c r="G313" s="6">
        <v>1</v>
      </c>
      <c r="H313" s="6">
        <v>793</v>
      </c>
    </row>
    <row r="314" s="2" customFormat="true" ht="22.5" customHeight="true" spans="1:8">
      <c r="A314" s="6">
        <f>312</f>
        <v>312</v>
      </c>
      <c r="B314" s="6">
        <v>43075</v>
      </c>
      <c r="C314" s="6" t="s">
        <v>340</v>
      </c>
      <c r="D314" s="6" t="s">
        <v>14</v>
      </c>
      <c r="E314" s="6" t="s">
        <v>34</v>
      </c>
      <c r="F314" s="6" t="s">
        <v>12</v>
      </c>
      <c r="G314" s="6">
        <v>1</v>
      </c>
      <c r="H314" s="6">
        <v>793</v>
      </c>
    </row>
    <row r="315" s="2" customFormat="true" ht="22.5" customHeight="true" spans="1:8">
      <c r="A315" s="6">
        <f>313</f>
        <v>313</v>
      </c>
      <c r="B315" s="6">
        <v>43075</v>
      </c>
      <c r="C315" s="6" t="s">
        <v>341</v>
      </c>
      <c r="D315" s="6" t="s">
        <v>10</v>
      </c>
      <c r="E315" s="6" t="s">
        <v>34</v>
      </c>
      <c r="F315" s="6" t="s">
        <v>12</v>
      </c>
      <c r="G315" s="6">
        <v>1</v>
      </c>
      <c r="H315" s="6">
        <v>793</v>
      </c>
    </row>
    <row r="316" s="2" customFormat="true" ht="22.5" customHeight="true" spans="1:8">
      <c r="A316" s="6">
        <f>314</f>
        <v>314</v>
      </c>
      <c r="B316" s="6">
        <v>43075</v>
      </c>
      <c r="C316" s="6" t="s">
        <v>342</v>
      </c>
      <c r="D316" s="6" t="s">
        <v>10</v>
      </c>
      <c r="E316" s="6" t="s">
        <v>81</v>
      </c>
      <c r="F316" s="6" t="s">
        <v>12</v>
      </c>
      <c r="G316" s="6">
        <v>1</v>
      </c>
      <c r="H316" s="6">
        <v>793</v>
      </c>
    </row>
    <row r="317" s="2" customFormat="true" ht="22.5" customHeight="true" spans="1:8">
      <c r="A317" s="6">
        <f>315</f>
        <v>315</v>
      </c>
      <c r="B317" s="6">
        <v>43075</v>
      </c>
      <c r="C317" s="6" t="s">
        <v>343</v>
      </c>
      <c r="D317" s="6" t="s">
        <v>10</v>
      </c>
      <c r="E317" s="6" t="s">
        <v>17</v>
      </c>
      <c r="F317" s="6" t="s">
        <v>12</v>
      </c>
      <c r="G317" s="6">
        <v>2</v>
      </c>
      <c r="H317" s="6">
        <v>1298</v>
      </c>
    </row>
    <row r="318" s="2" customFormat="true" ht="22.5" customHeight="true" spans="1:8">
      <c r="A318" s="6">
        <f>316</f>
        <v>316</v>
      </c>
      <c r="B318" s="6">
        <v>43084</v>
      </c>
      <c r="C318" s="6" t="s">
        <v>344</v>
      </c>
      <c r="D318" s="6" t="s">
        <v>14</v>
      </c>
      <c r="E318" s="6" t="s">
        <v>59</v>
      </c>
      <c r="F318" s="6" t="s">
        <v>18</v>
      </c>
      <c r="G318" s="6">
        <v>1</v>
      </c>
      <c r="H318" s="6">
        <v>739</v>
      </c>
    </row>
    <row r="319" s="2" customFormat="true" ht="22.5" customHeight="true" spans="1:8">
      <c r="A319" s="6">
        <f>317</f>
        <v>317</v>
      </c>
      <c r="B319" s="6">
        <v>43075</v>
      </c>
      <c r="C319" s="6" t="s">
        <v>345</v>
      </c>
      <c r="D319" s="6" t="s">
        <v>14</v>
      </c>
      <c r="E319" s="6" t="s">
        <v>17</v>
      </c>
      <c r="F319" s="6" t="s">
        <v>12</v>
      </c>
      <c r="G319" s="6">
        <v>1</v>
      </c>
      <c r="H319" s="6">
        <v>730</v>
      </c>
    </row>
    <row r="320" s="2" customFormat="true" ht="22.5" customHeight="true" spans="1:8">
      <c r="A320" s="6">
        <f>318</f>
        <v>318</v>
      </c>
      <c r="B320" s="6">
        <v>43084</v>
      </c>
      <c r="C320" s="6" t="s">
        <v>346</v>
      </c>
      <c r="D320" s="6" t="s">
        <v>14</v>
      </c>
      <c r="E320" s="6" t="s">
        <v>55</v>
      </c>
      <c r="F320" s="6" t="s">
        <v>18</v>
      </c>
      <c r="G320" s="6">
        <v>1</v>
      </c>
      <c r="H320" s="6">
        <v>859</v>
      </c>
    </row>
    <row r="321" s="2" customFormat="true" ht="22.5" customHeight="true" spans="1:8">
      <c r="A321" s="6">
        <f>319</f>
        <v>319</v>
      </c>
      <c r="B321" s="6">
        <v>43084</v>
      </c>
      <c r="C321" s="6" t="s">
        <v>347</v>
      </c>
      <c r="D321" s="6" t="s">
        <v>14</v>
      </c>
      <c r="E321" s="6" t="s">
        <v>270</v>
      </c>
      <c r="F321" s="6" t="s">
        <v>12</v>
      </c>
      <c r="G321" s="6">
        <v>2</v>
      </c>
      <c r="H321" s="6">
        <v>1463</v>
      </c>
    </row>
    <row r="322" s="2" customFormat="true" ht="22.5" customHeight="true" spans="1:8">
      <c r="A322" s="6">
        <f>320</f>
        <v>320</v>
      </c>
      <c r="B322" s="6">
        <v>43075</v>
      </c>
      <c r="C322" s="6" t="s">
        <v>348</v>
      </c>
      <c r="D322" s="6" t="s">
        <v>10</v>
      </c>
      <c r="E322" s="6" t="s">
        <v>24</v>
      </c>
      <c r="F322" s="6" t="s">
        <v>12</v>
      </c>
      <c r="G322" s="6">
        <v>1</v>
      </c>
      <c r="H322" s="6">
        <v>794</v>
      </c>
    </row>
    <row r="323" s="2" customFormat="true" ht="22.5" customHeight="true" spans="1:8">
      <c r="A323" s="6">
        <f>321</f>
        <v>321</v>
      </c>
      <c r="B323" s="6">
        <v>43084</v>
      </c>
      <c r="C323" s="6" t="s">
        <v>349</v>
      </c>
      <c r="D323" s="6" t="s">
        <v>14</v>
      </c>
      <c r="E323" s="6" t="s">
        <v>59</v>
      </c>
      <c r="F323" s="6" t="s">
        <v>292</v>
      </c>
      <c r="G323" s="6">
        <v>2</v>
      </c>
      <c r="H323" s="6">
        <v>890</v>
      </c>
    </row>
    <row r="324" s="2" customFormat="true" ht="22.5" customHeight="true" spans="1:8">
      <c r="A324" s="6">
        <f>322</f>
        <v>322</v>
      </c>
      <c r="B324" s="6">
        <v>43075</v>
      </c>
      <c r="C324" s="6" t="s">
        <v>350</v>
      </c>
      <c r="D324" s="6" t="s">
        <v>14</v>
      </c>
      <c r="E324" s="6" t="s">
        <v>20</v>
      </c>
      <c r="F324" s="6" t="s">
        <v>12</v>
      </c>
      <c r="G324" s="6">
        <v>2</v>
      </c>
      <c r="H324" s="6">
        <v>1597</v>
      </c>
    </row>
    <row r="325" s="2" customFormat="true" ht="22.5" customHeight="true" spans="1:8">
      <c r="A325" s="6">
        <f>323</f>
        <v>323</v>
      </c>
      <c r="B325" s="6">
        <v>43084</v>
      </c>
      <c r="C325" s="6" t="s">
        <v>351</v>
      </c>
      <c r="D325" s="6" t="s">
        <v>14</v>
      </c>
      <c r="E325" s="6" t="s">
        <v>15</v>
      </c>
      <c r="F325" s="6" t="s">
        <v>12</v>
      </c>
      <c r="G325" s="6">
        <v>1</v>
      </c>
      <c r="H325" s="6">
        <v>802</v>
      </c>
    </row>
    <row r="326" s="2" customFormat="true" ht="22.5" customHeight="true" spans="1:8">
      <c r="A326" s="6">
        <f>324</f>
        <v>324</v>
      </c>
      <c r="B326" s="6">
        <v>75946</v>
      </c>
      <c r="C326" s="6" t="s">
        <v>352</v>
      </c>
      <c r="D326" s="6" t="s">
        <v>14</v>
      </c>
      <c r="E326" s="6" t="s">
        <v>309</v>
      </c>
      <c r="F326" s="6" t="s">
        <v>12</v>
      </c>
      <c r="G326" s="6">
        <v>3</v>
      </c>
      <c r="H326" s="6">
        <v>1769</v>
      </c>
    </row>
    <row r="327" s="2" customFormat="true" ht="22.5" customHeight="true" spans="1:8">
      <c r="A327" s="6">
        <f>325</f>
        <v>325</v>
      </c>
      <c r="B327" s="6">
        <v>43075</v>
      </c>
      <c r="C327" s="6" t="s">
        <v>353</v>
      </c>
      <c r="D327" s="6" t="s">
        <v>14</v>
      </c>
      <c r="E327" s="6" t="s">
        <v>45</v>
      </c>
      <c r="F327" s="6" t="s">
        <v>18</v>
      </c>
      <c r="G327" s="6">
        <v>1</v>
      </c>
      <c r="H327" s="6">
        <v>826</v>
      </c>
    </row>
    <row r="328" s="2" customFormat="true" ht="22.5" customHeight="true" spans="1:8">
      <c r="A328" s="6">
        <f>326</f>
        <v>326</v>
      </c>
      <c r="B328" s="6">
        <v>43084</v>
      </c>
      <c r="C328" s="6" t="s">
        <v>354</v>
      </c>
      <c r="D328" s="6" t="s">
        <v>14</v>
      </c>
      <c r="E328" s="6" t="s">
        <v>208</v>
      </c>
      <c r="F328" s="6" t="s">
        <v>12</v>
      </c>
      <c r="G328" s="6">
        <v>1</v>
      </c>
      <c r="H328" s="6">
        <v>1034</v>
      </c>
    </row>
    <row r="329" s="2" customFormat="true" ht="22.5" customHeight="true" spans="1:8">
      <c r="A329" s="6">
        <f>327</f>
        <v>327</v>
      </c>
      <c r="B329" s="6">
        <v>75946</v>
      </c>
      <c r="C329" s="6" t="s">
        <v>355</v>
      </c>
      <c r="D329" s="6" t="s">
        <v>14</v>
      </c>
      <c r="E329" s="6" t="s">
        <v>356</v>
      </c>
      <c r="F329" s="6" t="s">
        <v>18</v>
      </c>
      <c r="G329" s="6">
        <v>1</v>
      </c>
      <c r="H329" s="6">
        <v>693</v>
      </c>
    </row>
    <row r="330" s="2" customFormat="true" ht="22.5" customHeight="true" spans="1:8">
      <c r="A330" s="6">
        <f>328</f>
        <v>328</v>
      </c>
      <c r="B330" s="6">
        <v>43075</v>
      </c>
      <c r="C330" s="6" t="s">
        <v>357</v>
      </c>
      <c r="D330" s="6" t="s">
        <v>10</v>
      </c>
      <c r="E330" s="6" t="s">
        <v>20</v>
      </c>
      <c r="F330" s="6" t="s">
        <v>12</v>
      </c>
      <c r="G330" s="6">
        <v>1</v>
      </c>
      <c r="H330" s="6">
        <v>760</v>
      </c>
    </row>
    <row r="331" s="2" customFormat="true" ht="22.5" customHeight="true" spans="1:8">
      <c r="A331" s="6">
        <f>329</f>
        <v>329</v>
      </c>
      <c r="B331" s="6">
        <v>43084</v>
      </c>
      <c r="C331" s="6" t="s">
        <v>358</v>
      </c>
      <c r="D331" s="6" t="s">
        <v>14</v>
      </c>
      <c r="E331" s="6" t="s">
        <v>270</v>
      </c>
      <c r="F331" s="6" t="s">
        <v>12</v>
      </c>
      <c r="G331" s="6">
        <v>1</v>
      </c>
      <c r="H331" s="6">
        <v>1034</v>
      </c>
    </row>
    <row r="332" s="2" customFormat="true" ht="22.5" customHeight="true" spans="1:8">
      <c r="A332" s="6">
        <f>330</f>
        <v>330</v>
      </c>
      <c r="B332" s="6">
        <v>43075</v>
      </c>
      <c r="C332" s="6" t="s">
        <v>359</v>
      </c>
      <c r="D332" s="6" t="s">
        <v>10</v>
      </c>
      <c r="E332" s="6" t="s">
        <v>20</v>
      </c>
      <c r="F332" s="6" t="s">
        <v>12</v>
      </c>
      <c r="G332" s="6">
        <v>1</v>
      </c>
      <c r="H332" s="6">
        <v>734</v>
      </c>
    </row>
    <row r="333" s="2" customFormat="true" ht="22.5" customHeight="true" spans="1:8">
      <c r="A333" s="6">
        <f>331</f>
        <v>331</v>
      </c>
      <c r="B333" s="6">
        <v>75946</v>
      </c>
      <c r="C333" s="6" t="s">
        <v>360</v>
      </c>
      <c r="D333" s="6" t="s">
        <v>14</v>
      </c>
      <c r="E333" s="6" t="s">
        <v>309</v>
      </c>
      <c r="F333" s="6" t="s">
        <v>12</v>
      </c>
      <c r="G333" s="6">
        <v>1</v>
      </c>
      <c r="H333" s="6">
        <v>731</v>
      </c>
    </row>
    <row r="334" s="2" customFormat="true" ht="22.5" customHeight="true" spans="1:8">
      <c r="A334" s="6">
        <f>332</f>
        <v>332</v>
      </c>
      <c r="B334" s="6">
        <v>43075</v>
      </c>
      <c r="C334" s="6" t="s">
        <v>361</v>
      </c>
      <c r="D334" s="6" t="s">
        <v>14</v>
      </c>
      <c r="E334" s="6" t="s">
        <v>45</v>
      </c>
      <c r="F334" s="6" t="s">
        <v>12</v>
      </c>
      <c r="G334" s="6">
        <v>1</v>
      </c>
      <c r="H334" s="6">
        <v>794</v>
      </c>
    </row>
    <row r="335" s="2" customFormat="true" ht="22.5" customHeight="true" spans="1:8">
      <c r="A335" s="6">
        <f>333</f>
        <v>333</v>
      </c>
      <c r="B335" s="6">
        <v>43084</v>
      </c>
      <c r="C335" s="6" t="s">
        <v>362</v>
      </c>
      <c r="D335" s="6" t="s">
        <v>14</v>
      </c>
      <c r="E335" s="6" t="s">
        <v>59</v>
      </c>
      <c r="F335" s="6" t="s">
        <v>12</v>
      </c>
      <c r="G335" s="6">
        <v>1</v>
      </c>
      <c r="H335" s="6">
        <v>730</v>
      </c>
    </row>
    <row r="336" s="2" customFormat="true" ht="22.5" customHeight="true" spans="1:8">
      <c r="A336" s="6">
        <f>334</f>
        <v>334</v>
      </c>
      <c r="B336" s="6">
        <v>75946</v>
      </c>
      <c r="C336" s="6" t="s">
        <v>363</v>
      </c>
      <c r="D336" s="6" t="s">
        <v>14</v>
      </c>
      <c r="E336" s="6" t="s">
        <v>356</v>
      </c>
      <c r="F336" s="6" t="s">
        <v>12</v>
      </c>
      <c r="G336" s="6">
        <v>1</v>
      </c>
      <c r="H336" s="6">
        <v>821</v>
      </c>
    </row>
    <row r="337" s="2" customFormat="true" ht="22.5" customHeight="true" spans="1:8">
      <c r="A337" s="6">
        <f>335</f>
        <v>335</v>
      </c>
      <c r="B337" s="6">
        <v>43075</v>
      </c>
      <c r="C337" s="6" t="s">
        <v>364</v>
      </c>
      <c r="D337" s="6" t="s">
        <v>10</v>
      </c>
      <c r="E337" s="6" t="s">
        <v>45</v>
      </c>
      <c r="F337" s="6" t="s">
        <v>12</v>
      </c>
      <c r="G337" s="6">
        <v>1</v>
      </c>
      <c r="H337" s="6">
        <v>823</v>
      </c>
    </row>
    <row r="338" s="2" customFormat="true" ht="22.5" customHeight="true" spans="1:8">
      <c r="A338" s="6">
        <f>336</f>
        <v>336</v>
      </c>
      <c r="B338" s="6">
        <v>43084</v>
      </c>
      <c r="C338" s="6" t="s">
        <v>365</v>
      </c>
      <c r="D338" s="6" t="s">
        <v>10</v>
      </c>
      <c r="E338" s="6" t="s">
        <v>59</v>
      </c>
      <c r="F338" s="6" t="s">
        <v>18</v>
      </c>
      <c r="G338" s="6">
        <v>2</v>
      </c>
      <c r="H338" s="6">
        <v>1425</v>
      </c>
    </row>
    <row r="339" s="2" customFormat="true" ht="22.5" customHeight="true" spans="1:8">
      <c r="A339" s="6">
        <f>337</f>
        <v>337</v>
      </c>
      <c r="B339" s="6">
        <v>43075</v>
      </c>
      <c r="C339" s="6" t="s">
        <v>366</v>
      </c>
      <c r="D339" s="6" t="s">
        <v>14</v>
      </c>
      <c r="E339" s="6" t="s">
        <v>34</v>
      </c>
      <c r="F339" s="6" t="s">
        <v>18</v>
      </c>
      <c r="G339" s="6">
        <v>3</v>
      </c>
      <c r="H339" s="6">
        <v>1575</v>
      </c>
    </row>
    <row r="340" s="2" customFormat="true" ht="22.5" customHeight="true" spans="1:8">
      <c r="A340" s="6">
        <f>338</f>
        <v>338</v>
      </c>
      <c r="B340" s="6">
        <v>43075</v>
      </c>
      <c r="C340" s="6" t="s">
        <v>367</v>
      </c>
      <c r="D340" s="6" t="s">
        <v>14</v>
      </c>
      <c r="E340" s="6" t="s">
        <v>34</v>
      </c>
      <c r="F340" s="6" t="s">
        <v>12</v>
      </c>
      <c r="G340" s="6">
        <v>1</v>
      </c>
      <c r="H340" s="6">
        <v>830</v>
      </c>
    </row>
    <row r="341" s="2" customFormat="true" ht="22.5" customHeight="true" spans="1:8">
      <c r="A341" s="6">
        <f>339</f>
        <v>339</v>
      </c>
      <c r="B341" s="6">
        <v>43084</v>
      </c>
      <c r="C341" s="6" t="s">
        <v>368</v>
      </c>
      <c r="D341" s="6" t="s">
        <v>14</v>
      </c>
      <c r="E341" s="6" t="s">
        <v>208</v>
      </c>
      <c r="F341" s="6" t="s">
        <v>12</v>
      </c>
      <c r="G341" s="6">
        <v>2</v>
      </c>
      <c r="H341" s="6">
        <v>1540</v>
      </c>
    </row>
    <row r="342" s="2" customFormat="true" ht="22.5" customHeight="true" spans="1:8">
      <c r="A342" s="6">
        <f>340</f>
        <v>340</v>
      </c>
      <c r="B342" s="6">
        <v>43075</v>
      </c>
      <c r="C342" s="6" t="s">
        <v>369</v>
      </c>
      <c r="D342" s="6" t="s">
        <v>14</v>
      </c>
      <c r="E342" s="6" t="s">
        <v>17</v>
      </c>
      <c r="F342" s="6" t="s">
        <v>12</v>
      </c>
      <c r="G342" s="6">
        <v>1</v>
      </c>
      <c r="H342" s="6">
        <v>725</v>
      </c>
    </row>
    <row r="343" s="2" customFormat="true" ht="22.5" customHeight="true" spans="1:8">
      <c r="A343" s="6">
        <f>341</f>
        <v>341</v>
      </c>
      <c r="B343" s="6">
        <v>43084</v>
      </c>
      <c r="C343" s="6" t="s">
        <v>370</v>
      </c>
      <c r="D343" s="6" t="s">
        <v>14</v>
      </c>
      <c r="E343" s="6" t="s">
        <v>208</v>
      </c>
      <c r="F343" s="6" t="s">
        <v>18</v>
      </c>
      <c r="G343" s="6">
        <v>1</v>
      </c>
      <c r="H343" s="6">
        <v>839</v>
      </c>
    </row>
    <row r="344" s="2" customFormat="true" ht="22.5" customHeight="true" spans="1:8">
      <c r="A344" s="6">
        <f>342</f>
        <v>342</v>
      </c>
      <c r="B344" s="6">
        <v>43084</v>
      </c>
      <c r="C344" s="6" t="s">
        <v>371</v>
      </c>
      <c r="D344" s="6" t="s">
        <v>10</v>
      </c>
      <c r="E344" s="6" t="s">
        <v>30</v>
      </c>
      <c r="F344" s="6" t="s">
        <v>18</v>
      </c>
      <c r="G344" s="6">
        <v>2</v>
      </c>
      <c r="H344" s="6">
        <v>1341</v>
      </c>
    </row>
    <row r="345" s="2" customFormat="true" ht="22.5" customHeight="true" spans="1:8">
      <c r="A345" s="6">
        <f>343</f>
        <v>343</v>
      </c>
      <c r="B345" s="6">
        <v>43084</v>
      </c>
      <c r="C345" s="6" t="s">
        <v>372</v>
      </c>
      <c r="D345" s="6" t="s">
        <v>14</v>
      </c>
      <c r="E345" s="6" t="s">
        <v>15</v>
      </c>
      <c r="F345" s="6" t="s">
        <v>12</v>
      </c>
      <c r="G345" s="6">
        <v>1</v>
      </c>
      <c r="H345" s="6">
        <v>810</v>
      </c>
    </row>
    <row r="346" s="2" customFormat="true" ht="22.5" customHeight="true" spans="1:8">
      <c r="A346" s="6">
        <f>344</f>
        <v>344</v>
      </c>
      <c r="B346" s="6">
        <v>43084</v>
      </c>
      <c r="C346" s="6" t="s">
        <v>373</v>
      </c>
      <c r="D346" s="6" t="s">
        <v>14</v>
      </c>
      <c r="E346" s="6" t="s">
        <v>59</v>
      </c>
      <c r="F346" s="6" t="s">
        <v>12</v>
      </c>
      <c r="G346" s="6">
        <v>1</v>
      </c>
      <c r="H346" s="6">
        <v>790</v>
      </c>
    </row>
    <row r="347" s="2" customFormat="true" ht="22.5" customHeight="true" spans="1:8">
      <c r="A347" s="6">
        <f>345</f>
        <v>345</v>
      </c>
      <c r="B347" s="6">
        <v>43075</v>
      </c>
      <c r="C347" s="6" t="s">
        <v>374</v>
      </c>
      <c r="D347" s="6" t="s">
        <v>14</v>
      </c>
      <c r="E347" s="6" t="s">
        <v>17</v>
      </c>
      <c r="F347" s="6" t="s">
        <v>12</v>
      </c>
      <c r="G347" s="6">
        <v>1</v>
      </c>
      <c r="H347" s="6">
        <v>730</v>
      </c>
    </row>
    <row r="348" s="2" customFormat="true" ht="22.5" customHeight="true" spans="1:8">
      <c r="A348" s="6">
        <f>346</f>
        <v>346</v>
      </c>
      <c r="B348" s="6">
        <v>43075</v>
      </c>
      <c r="C348" s="6" t="s">
        <v>375</v>
      </c>
      <c r="D348" s="6" t="s">
        <v>14</v>
      </c>
      <c r="E348" s="6" t="s">
        <v>20</v>
      </c>
      <c r="F348" s="6" t="s">
        <v>12</v>
      </c>
      <c r="G348" s="6">
        <v>1</v>
      </c>
      <c r="H348" s="6">
        <v>765</v>
      </c>
    </row>
    <row r="349" s="2" customFormat="true" ht="22.5" customHeight="true" spans="1:8">
      <c r="A349" s="6">
        <f>347</f>
        <v>347</v>
      </c>
      <c r="B349" s="6">
        <v>43075</v>
      </c>
      <c r="C349" s="6" t="s">
        <v>376</v>
      </c>
      <c r="D349" s="6" t="s">
        <v>10</v>
      </c>
      <c r="E349" s="6" t="s">
        <v>34</v>
      </c>
      <c r="F349" s="6" t="s">
        <v>18</v>
      </c>
      <c r="G349" s="6">
        <v>2</v>
      </c>
      <c r="H349" s="6">
        <v>1235</v>
      </c>
    </row>
    <row r="350" s="2" customFormat="true" ht="22.5" customHeight="true" spans="1:8">
      <c r="A350" s="6">
        <f>348</f>
        <v>348</v>
      </c>
      <c r="B350" s="6">
        <v>75946</v>
      </c>
      <c r="C350" s="6" t="s">
        <v>377</v>
      </c>
      <c r="D350" s="6" t="s">
        <v>14</v>
      </c>
      <c r="E350" s="6" t="s">
        <v>309</v>
      </c>
      <c r="F350" s="6" t="s">
        <v>12</v>
      </c>
      <c r="G350" s="6">
        <v>1</v>
      </c>
      <c r="H350" s="6">
        <v>751</v>
      </c>
    </row>
    <row r="351" s="2" customFormat="true" ht="22.5" customHeight="true" spans="1:8">
      <c r="A351" s="6">
        <f>349</f>
        <v>349</v>
      </c>
      <c r="B351" s="6">
        <v>43084</v>
      </c>
      <c r="C351" s="6" t="s">
        <v>378</v>
      </c>
      <c r="D351" s="6" t="s">
        <v>14</v>
      </c>
      <c r="E351" s="6" t="s">
        <v>270</v>
      </c>
      <c r="F351" s="6" t="s">
        <v>12</v>
      </c>
      <c r="G351" s="6">
        <v>1</v>
      </c>
      <c r="H351" s="6">
        <v>911</v>
      </c>
    </row>
    <row r="352" s="2" customFormat="true" ht="22.5" customHeight="true" spans="1:8">
      <c r="A352" s="6">
        <f>350</f>
        <v>350</v>
      </c>
      <c r="B352" s="6">
        <v>43075</v>
      </c>
      <c r="C352" s="6" t="s">
        <v>379</v>
      </c>
      <c r="D352" s="6" t="s">
        <v>14</v>
      </c>
      <c r="E352" s="6" t="s">
        <v>81</v>
      </c>
      <c r="F352" s="6" t="s">
        <v>18</v>
      </c>
      <c r="G352" s="6">
        <v>3</v>
      </c>
      <c r="H352" s="6">
        <v>1698</v>
      </c>
    </row>
    <row r="353" s="2" customFormat="true" ht="22.5" customHeight="true" spans="1:8">
      <c r="A353" s="6">
        <f>351</f>
        <v>351</v>
      </c>
      <c r="B353" s="6">
        <v>43084</v>
      </c>
      <c r="C353" s="6" t="s">
        <v>380</v>
      </c>
      <c r="D353" s="6" t="s">
        <v>14</v>
      </c>
      <c r="E353" s="6" t="s">
        <v>270</v>
      </c>
      <c r="F353" s="6" t="s">
        <v>12</v>
      </c>
      <c r="G353" s="6">
        <v>1</v>
      </c>
      <c r="H353" s="6">
        <v>830</v>
      </c>
    </row>
    <row r="354" s="2" customFormat="true" ht="22.5" customHeight="true" spans="1:8">
      <c r="A354" s="6">
        <f>352</f>
        <v>352</v>
      </c>
      <c r="B354" s="6">
        <v>43084</v>
      </c>
      <c r="C354" s="6" t="s">
        <v>381</v>
      </c>
      <c r="D354" s="6" t="s">
        <v>10</v>
      </c>
      <c r="E354" s="6" t="s">
        <v>30</v>
      </c>
      <c r="F354" s="6" t="s">
        <v>12</v>
      </c>
      <c r="G354" s="6">
        <v>2</v>
      </c>
      <c r="H354" s="6">
        <v>1279</v>
      </c>
    </row>
    <row r="355" s="2" customFormat="true" ht="22.5" customHeight="true" spans="1:8">
      <c r="A355" s="6">
        <f>353</f>
        <v>353</v>
      </c>
      <c r="B355" s="6">
        <v>43084</v>
      </c>
      <c r="C355" s="6" t="s">
        <v>382</v>
      </c>
      <c r="D355" s="6" t="s">
        <v>14</v>
      </c>
      <c r="E355" s="6" t="s">
        <v>55</v>
      </c>
      <c r="F355" s="6" t="s">
        <v>12</v>
      </c>
      <c r="G355" s="6">
        <v>4</v>
      </c>
      <c r="H355" s="6">
        <v>2681</v>
      </c>
    </row>
    <row r="356" s="2" customFormat="true" ht="22.5" customHeight="true" spans="1:8">
      <c r="A356" s="6">
        <f>354</f>
        <v>354</v>
      </c>
      <c r="B356" s="6">
        <v>43084</v>
      </c>
      <c r="C356" s="6" t="s">
        <v>383</v>
      </c>
      <c r="D356" s="6" t="s">
        <v>10</v>
      </c>
      <c r="E356" s="6" t="s">
        <v>270</v>
      </c>
      <c r="F356" s="6" t="s">
        <v>12</v>
      </c>
      <c r="G356" s="6">
        <v>1</v>
      </c>
      <c r="H356" s="6">
        <v>830</v>
      </c>
    </row>
    <row r="357" s="2" customFormat="true" ht="22.5" customHeight="true" spans="1:8">
      <c r="A357" s="6">
        <f>355</f>
        <v>355</v>
      </c>
      <c r="B357" s="6">
        <v>43075</v>
      </c>
      <c r="C357" s="6" t="s">
        <v>384</v>
      </c>
      <c r="D357" s="6" t="s">
        <v>10</v>
      </c>
      <c r="E357" s="6" t="s">
        <v>17</v>
      </c>
      <c r="F357" s="6" t="s">
        <v>12</v>
      </c>
      <c r="G357" s="6">
        <v>1</v>
      </c>
      <c r="H357" s="6">
        <v>793</v>
      </c>
    </row>
    <row r="358" s="2" customFormat="true" ht="22.5" customHeight="true" spans="1:8">
      <c r="A358" s="6">
        <f>356</f>
        <v>356</v>
      </c>
      <c r="B358" s="6">
        <v>75946</v>
      </c>
      <c r="C358" s="6" t="s">
        <v>385</v>
      </c>
      <c r="D358" s="6" t="s">
        <v>14</v>
      </c>
      <c r="E358" s="6" t="s">
        <v>356</v>
      </c>
      <c r="F358" s="6" t="s">
        <v>12</v>
      </c>
      <c r="G358" s="6">
        <v>1</v>
      </c>
      <c r="H358" s="6">
        <v>891</v>
      </c>
    </row>
    <row r="359" s="2" customFormat="true" ht="22.5" customHeight="true" spans="1:8">
      <c r="A359" s="6">
        <f>357</f>
        <v>357</v>
      </c>
      <c r="B359" s="6">
        <v>43075</v>
      </c>
      <c r="C359" s="6" t="s">
        <v>386</v>
      </c>
      <c r="D359" s="6" t="s">
        <v>14</v>
      </c>
      <c r="E359" s="6" t="s">
        <v>17</v>
      </c>
      <c r="F359" s="6" t="s">
        <v>18</v>
      </c>
      <c r="G359" s="6">
        <v>1</v>
      </c>
      <c r="H359" s="6">
        <v>759</v>
      </c>
    </row>
    <row r="360" s="2" customFormat="true" ht="22.5" customHeight="true" spans="1:8">
      <c r="A360" s="6">
        <f>358</f>
        <v>358</v>
      </c>
      <c r="B360" s="6">
        <v>43084</v>
      </c>
      <c r="C360" s="6" t="s">
        <v>387</v>
      </c>
      <c r="D360" s="6" t="s">
        <v>14</v>
      </c>
      <c r="E360" s="6" t="s">
        <v>208</v>
      </c>
      <c r="F360" s="6" t="s">
        <v>292</v>
      </c>
      <c r="G360" s="6">
        <v>1</v>
      </c>
      <c r="H360" s="6">
        <v>633</v>
      </c>
    </row>
    <row r="361" s="2" customFormat="true" ht="22.5" customHeight="true" spans="1:8">
      <c r="A361" s="6">
        <f>359</f>
        <v>359</v>
      </c>
      <c r="B361" s="6">
        <v>43084</v>
      </c>
      <c r="C361" s="6" t="s">
        <v>388</v>
      </c>
      <c r="D361" s="6" t="s">
        <v>14</v>
      </c>
      <c r="E361" s="6" t="s">
        <v>15</v>
      </c>
      <c r="F361" s="6" t="s">
        <v>18</v>
      </c>
      <c r="G361" s="6">
        <v>2</v>
      </c>
      <c r="H361" s="6">
        <v>1508</v>
      </c>
    </row>
    <row r="362" s="2" customFormat="true" ht="22.5" customHeight="true" spans="1:8">
      <c r="A362" s="6">
        <f>360</f>
        <v>360</v>
      </c>
      <c r="B362" s="6">
        <v>43084</v>
      </c>
      <c r="C362" s="6" t="s">
        <v>389</v>
      </c>
      <c r="D362" s="6" t="s">
        <v>10</v>
      </c>
      <c r="E362" s="6" t="s">
        <v>30</v>
      </c>
      <c r="F362" s="6" t="s">
        <v>12</v>
      </c>
      <c r="G362" s="6">
        <v>1</v>
      </c>
      <c r="H362" s="6">
        <v>759</v>
      </c>
    </row>
    <row r="363" s="2" customFormat="true" ht="22.5" customHeight="true" spans="1:8">
      <c r="A363" s="6">
        <f>361</f>
        <v>361</v>
      </c>
      <c r="B363" s="6">
        <v>75946</v>
      </c>
      <c r="C363" s="6" t="s">
        <v>390</v>
      </c>
      <c r="D363" s="6" t="s">
        <v>14</v>
      </c>
      <c r="E363" s="6" t="s">
        <v>356</v>
      </c>
      <c r="F363" s="6" t="s">
        <v>12</v>
      </c>
      <c r="G363" s="6">
        <v>1</v>
      </c>
      <c r="H363" s="6">
        <v>821</v>
      </c>
    </row>
    <row r="364" s="2" customFormat="true" ht="22.5" customHeight="true" spans="1:8">
      <c r="A364" s="6">
        <f>362</f>
        <v>362</v>
      </c>
      <c r="B364" s="6">
        <v>43084</v>
      </c>
      <c r="C364" s="6" t="s">
        <v>391</v>
      </c>
      <c r="D364" s="6" t="s">
        <v>10</v>
      </c>
      <c r="E364" s="6" t="s">
        <v>208</v>
      </c>
      <c r="F364" s="6" t="s">
        <v>12</v>
      </c>
      <c r="G364" s="6">
        <v>2</v>
      </c>
      <c r="H364" s="6">
        <v>1458</v>
      </c>
    </row>
    <row r="365" s="2" customFormat="true" ht="22.5" customHeight="true" spans="1:8">
      <c r="A365" s="6">
        <f>363</f>
        <v>363</v>
      </c>
      <c r="B365" s="6">
        <v>43084</v>
      </c>
      <c r="C365" s="6" t="s">
        <v>392</v>
      </c>
      <c r="D365" s="6" t="s">
        <v>14</v>
      </c>
      <c r="E365" s="6" t="s">
        <v>208</v>
      </c>
      <c r="F365" s="6" t="s">
        <v>12</v>
      </c>
      <c r="G365" s="6">
        <v>1</v>
      </c>
      <c r="H365" s="6">
        <v>830</v>
      </c>
    </row>
    <row r="366" s="2" customFormat="true" ht="22.5" customHeight="true" spans="1:8">
      <c r="A366" s="6">
        <f>364</f>
        <v>364</v>
      </c>
      <c r="B366" s="6">
        <v>43084</v>
      </c>
      <c r="C366" s="6" t="s">
        <v>393</v>
      </c>
      <c r="D366" s="6" t="s">
        <v>14</v>
      </c>
      <c r="E366" s="6" t="s">
        <v>208</v>
      </c>
      <c r="F366" s="6" t="s">
        <v>12</v>
      </c>
      <c r="G366" s="6">
        <v>3</v>
      </c>
      <c r="H366" s="6">
        <v>1835</v>
      </c>
    </row>
    <row r="367" s="2" customFormat="true" ht="22.5" customHeight="true" spans="1:8">
      <c r="A367" s="6">
        <f>365</f>
        <v>365</v>
      </c>
      <c r="B367" s="6">
        <v>43075</v>
      </c>
      <c r="C367" s="6" t="s">
        <v>394</v>
      </c>
      <c r="D367" s="6" t="s">
        <v>14</v>
      </c>
      <c r="E367" s="6" t="s">
        <v>81</v>
      </c>
      <c r="F367" s="6" t="s">
        <v>12</v>
      </c>
      <c r="G367" s="6">
        <v>1</v>
      </c>
      <c r="H367" s="6">
        <v>755</v>
      </c>
    </row>
    <row r="368" s="2" customFormat="true" ht="22.5" customHeight="true" spans="1:8">
      <c r="A368" s="6">
        <f>366</f>
        <v>366</v>
      </c>
      <c r="B368" s="6">
        <v>43084</v>
      </c>
      <c r="C368" s="6" t="s">
        <v>395</v>
      </c>
      <c r="D368" s="6" t="s">
        <v>14</v>
      </c>
      <c r="E368" s="6" t="s">
        <v>40</v>
      </c>
      <c r="F368" s="6" t="s">
        <v>18</v>
      </c>
      <c r="G368" s="6">
        <v>1</v>
      </c>
      <c r="H368" s="6">
        <v>934</v>
      </c>
    </row>
    <row r="369" s="2" customFormat="true" ht="22.5" customHeight="true" spans="1:8">
      <c r="A369" s="6">
        <f>367</f>
        <v>367</v>
      </c>
      <c r="B369" s="6">
        <v>43084</v>
      </c>
      <c r="C369" s="6" t="s">
        <v>396</v>
      </c>
      <c r="D369" s="6" t="s">
        <v>14</v>
      </c>
      <c r="E369" s="6" t="s">
        <v>30</v>
      </c>
      <c r="F369" s="6" t="s">
        <v>18</v>
      </c>
      <c r="G369" s="6">
        <v>1</v>
      </c>
      <c r="H369" s="6">
        <v>734</v>
      </c>
    </row>
    <row r="370" s="2" customFormat="true" ht="22.5" customHeight="true" spans="1:8">
      <c r="A370" s="6">
        <f>368</f>
        <v>368</v>
      </c>
      <c r="B370" s="6">
        <v>43084</v>
      </c>
      <c r="C370" s="6" t="s">
        <v>397</v>
      </c>
      <c r="D370" s="6" t="s">
        <v>14</v>
      </c>
      <c r="E370" s="6" t="s">
        <v>40</v>
      </c>
      <c r="F370" s="6" t="s">
        <v>12</v>
      </c>
      <c r="G370" s="6">
        <v>1</v>
      </c>
      <c r="H370" s="6">
        <v>790</v>
      </c>
    </row>
    <row r="371" s="2" customFormat="true" ht="22.5" customHeight="true" spans="1:8">
      <c r="A371" s="6">
        <f>369</f>
        <v>369</v>
      </c>
      <c r="B371" s="6">
        <v>43084</v>
      </c>
      <c r="C371" s="6" t="s">
        <v>398</v>
      </c>
      <c r="D371" s="6" t="s">
        <v>14</v>
      </c>
      <c r="E371" s="6" t="s">
        <v>30</v>
      </c>
      <c r="F371" s="6" t="s">
        <v>12</v>
      </c>
      <c r="G371" s="6">
        <v>1</v>
      </c>
      <c r="H371" s="6">
        <v>881</v>
      </c>
    </row>
    <row r="372" s="2" customFormat="true" ht="22.5" customHeight="true" spans="1:8">
      <c r="A372" s="6">
        <f>370</f>
        <v>370</v>
      </c>
      <c r="B372" s="6">
        <v>43084</v>
      </c>
      <c r="C372" s="6" t="s">
        <v>399</v>
      </c>
      <c r="D372" s="6" t="s">
        <v>14</v>
      </c>
      <c r="E372" s="6" t="s">
        <v>55</v>
      </c>
      <c r="F372" s="6" t="s">
        <v>12</v>
      </c>
      <c r="G372" s="6">
        <v>4</v>
      </c>
      <c r="H372" s="6">
        <v>2363</v>
      </c>
    </row>
    <row r="373" s="2" customFormat="true" ht="22.5" customHeight="true" spans="1:8">
      <c r="A373" s="6">
        <f>371</f>
        <v>371</v>
      </c>
      <c r="B373" s="6">
        <v>43084</v>
      </c>
      <c r="C373" s="6" t="s">
        <v>400</v>
      </c>
      <c r="D373" s="6" t="s">
        <v>10</v>
      </c>
      <c r="E373" s="6" t="s">
        <v>208</v>
      </c>
      <c r="F373" s="6" t="s">
        <v>18</v>
      </c>
      <c r="G373" s="6">
        <v>2</v>
      </c>
      <c r="H373" s="6">
        <v>1263</v>
      </c>
    </row>
    <row r="374" s="2" customFormat="true" ht="22.5" customHeight="true" spans="1:8">
      <c r="A374" s="6">
        <f>372</f>
        <v>372</v>
      </c>
      <c r="B374" s="6">
        <v>43075</v>
      </c>
      <c r="C374" s="6" t="s">
        <v>401</v>
      </c>
      <c r="D374" s="6" t="s">
        <v>14</v>
      </c>
      <c r="E374" s="6" t="s">
        <v>20</v>
      </c>
      <c r="F374" s="6" t="s">
        <v>12</v>
      </c>
      <c r="G374" s="6">
        <v>1</v>
      </c>
      <c r="H374" s="6">
        <v>840</v>
      </c>
    </row>
    <row r="375" s="2" customFormat="true" ht="22.5" customHeight="true" spans="1:8">
      <c r="A375" s="6">
        <f>373</f>
        <v>373</v>
      </c>
      <c r="B375" s="6">
        <v>43084</v>
      </c>
      <c r="C375" s="6" t="s">
        <v>402</v>
      </c>
      <c r="D375" s="6" t="s">
        <v>10</v>
      </c>
      <c r="E375" s="6" t="s">
        <v>270</v>
      </c>
      <c r="F375" s="6" t="s">
        <v>12</v>
      </c>
      <c r="G375" s="6">
        <v>1</v>
      </c>
      <c r="H375" s="6">
        <v>774</v>
      </c>
    </row>
    <row r="376" s="2" customFormat="true" ht="22.5" customHeight="true" spans="1:8">
      <c r="A376" s="6">
        <f>374</f>
        <v>374</v>
      </c>
      <c r="B376" s="6">
        <v>43075</v>
      </c>
      <c r="C376" s="6" t="s">
        <v>381</v>
      </c>
      <c r="D376" s="6" t="s">
        <v>10</v>
      </c>
      <c r="E376" s="6" t="s">
        <v>45</v>
      </c>
      <c r="F376" s="6" t="s">
        <v>18</v>
      </c>
      <c r="G376" s="6">
        <v>3</v>
      </c>
      <c r="H376" s="6">
        <v>1821</v>
      </c>
    </row>
    <row r="377" s="2" customFormat="true" ht="22.5" customHeight="true" spans="1:8">
      <c r="A377" s="6">
        <f>375</f>
        <v>375</v>
      </c>
      <c r="B377" s="6">
        <v>75946</v>
      </c>
      <c r="C377" s="6" t="s">
        <v>403</v>
      </c>
      <c r="D377" s="6" t="s">
        <v>14</v>
      </c>
      <c r="E377" s="6" t="s">
        <v>356</v>
      </c>
      <c r="F377" s="6" t="s">
        <v>12</v>
      </c>
      <c r="G377" s="6">
        <v>1</v>
      </c>
      <c r="H377" s="6">
        <v>821</v>
      </c>
    </row>
    <row r="378" s="2" customFormat="true" ht="22.5" customHeight="true" spans="1:8">
      <c r="A378" s="6">
        <f>376</f>
        <v>376</v>
      </c>
      <c r="B378" s="6">
        <v>43084</v>
      </c>
      <c r="C378" s="6" t="s">
        <v>404</v>
      </c>
      <c r="D378" s="6" t="s">
        <v>14</v>
      </c>
      <c r="E378" s="6" t="s">
        <v>15</v>
      </c>
      <c r="F378" s="6" t="s">
        <v>12</v>
      </c>
      <c r="G378" s="6">
        <v>1</v>
      </c>
      <c r="H378" s="6">
        <v>810</v>
      </c>
    </row>
    <row r="379" s="2" customFormat="true" ht="22.5" customHeight="true" spans="1:8">
      <c r="A379" s="6">
        <f>377</f>
        <v>377</v>
      </c>
      <c r="B379" s="6">
        <v>43075</v>
      </c>
      <c r="C379" s="6" t="s">
        <v>405</v>
      </c>
      <c r="D379" s="6" t="s">
        <v>14</v>
      </c>
      <c r="E379" s="6" t="s">
        <v>20</v>
      </c>
      <c r="F379" s="6" t="s">
        <v>12</v>
      </c>
      <c r="G379" s="6">
        <v>1</v>
      </c>
      <c r="H379" s="6">
        <v>793</v>
      </c>
    </row>
    <row r="380" s="2" customFormat="true" ht="22.5" customHeight="true" spans="1:8">
      <c r="A380" s="6">
        <f>378</f>
        <v>378</v>
      </c>
      <c r="B380" s="6">
        <v>43075</v>
      </c>
      <c r="C380" s="6" t="s">
        <v>406</v>
      </c>
      <c r="D380" s="6" t="s">
        <v>10</v>
      </c>
      <c r="E380" s="6" t="s">
        <v>20</v>
      </c>
      <c r="F380" s="6" t="s">
        <v>12</v>
      </c>
      <c r="G380" s="6">
        <v>1</v>
      </c>
      <c r="H380" s="6">
        <v>780</v>
      </c>
    </row>
    <row r="381" s="2" customFormat="true" ht="22.5" customHeight="true" spans="1:8">
      <c r="A381" s="6">
        <f>379</f>
        <v>379</v>
      </c>
      <c r="B381" s="6">
        <v>43084</v>
      </c>
      <c r="C381" s="6" t="s">
        <v>407</v>
      </c>
      <c r="D381" s="6" t="s">
        <v>10</v>
      </c>
      <c r="E381" s="6" t="s">
        <v>208</v>
      </c>
      <c r="F381" s="6" t="s">
        <v>18</v>
      </c>
      <c r="G381" s="6">
        <v>2</v>
      </c>
      <c r="H381" s="6">
        <v>1329</v>
      </c>
    </row>
    <row r="382" s="2" customFormat="true" ht="22.5" customHeight="true" spans="1:8">
      <c r="A382" s="6">
        <f>380</f>
        <v>380</v>
      </c>
      <c r="B382" s="6">
        <v>43084</v>
      </c>
      <c r="C382" s="6" t="s">
        <v>408</v>
      </c>
      <c r="D382" s="6" t="s">
        <v>14</v>
      </c>
      <c r="E382" s="6" t="s">
        <v>59</v>
      </c>
      <c r="F382" s="6" t="s">
        <v>12</v>
      </c>
      <c r="G382" s="6">
        <v>3</v>
      </c>
      <c r="H382" s="6">
        <v>1811</v>
      </c>
    </row>
    <row r="383" s="2" customFormat="true" ht="22.5" customHeight="true" spans="1:8">
      <c r="A383" s="6">
        <f>381</f>
        <v>381</v>
      </c>
      <c r="B383" s="6">
        <v>43075</v>
      </c>
      <c r="C383" s="6" t="s">
        <v>409</v>
      </c>
      <c r="D383" s="6" t="s">
        <v>14</v>
      </c>
      <c r="E383" s="6" t="s">
        <v>34</v>
      </c>
      <c r="F383" s="6" t="s">
        <v>12</v>
      </c>
      <c r="G383" s="6">
        <v>3</v>
      </c>
      <c r="H383" s="6">
        <v>2156</v>
      </c>
    </row>
    <row r="384" s="2" customFormat="true" ht="22.5" customHeight="true" spans="1:8">
      <c r="A384" s="6">
        <f>382</f>
        <v>382</v>
      </c>
      <c r="B384" s="6">
        <v>43075</v>
      </c>
      <c r="C384" s="6" t="s">
        <v>410</v>
      </c>
      <c r="D384" s="6" t="s">
        <v>14</v>
      </c>
      <c r="E384" s="6" t="s">
        <v>34</v>
      </c>
      <c r="F384" s="6" t="s">
        <v>18</v>
      </c>
      <c r="G384" s="6">
        <v>2</v>
      </c>
      <c r="H384" s="6">
        <v>1207</v>
      </c>
    </row>
    <row r="385" s="2" customFormat="true" ht="22.5" customHeight="true" spans="1:8">
      <c r="A385" s="6">
        <f>383</f>
        <v>383</v>
      </c>
      <c r="B385" s="6">
        <v>43075</v>
      </c>
      <c r="C385" s="6" t="s">
        <v>411</v>
      </c>
      <c r="D385" s="6" t="s">
        <v>10</v>
      </c>
      <c r="E385" s="6" t="s">
        <v>34</v>
      </c>
      <c r="F385" s="6" t="s">
        <v>18</v>
      </c>
      <c r="G385" s="6">
        <v>3</v>
      </c>
      <c r="H385" s="6">
        <v>1653</v>
      </c>
    </row>
    <row r="386" s="2" customFormat="true" ht="22.5" customHeight="true" spans="1:8">
      <c r="A386" s="6">
        <f>384</f>
        <v>384</v>
      </c>
      <c r="B386" s="6">
        <v>43084</v>
      </c>
      <c r="C386" s="6" t="s">
        <v>412</v>
      </c>
      <c r="D386" s="6" t="s">
        <v>10</v>
      </c>
      <c r="E386" s="6" t="s">
        <v>208</v>
      </c>
      <c r="F386" s="6" t="s">
        <v>12</v>
      </c>
      <c r="G386" s="6">
        <v>1</v>
      </c>
      <c r="H386" s="6">
        <v>1034</v>
      </c>
    </row>
    <row r="387" s="2" customFormat="true" ht="22.5" customHeight="true" spans="1:8">
      <c r="A387" s="6">
        <f>385</f>
        <v>385</v>
      </c>
      <c r="B387" s="6">
        <v>43075</v>
      </c>
      <c r="C387" s="6" t="s">
        <v>413</v>
      </c>
      <c r="D387" s="6" t="s">
        <v>10</v>
      </c>
      <c r="E387" s="6" t="s">
        <v>24</v>
      </c>
      <c r="F387" s="6" t="s">
        <v>12</v>
      </c>
      <c r="G387" s="6">
        <v>1</v>
      </c>
      <c r="H387" s="6">
        <v>780</v>
      </c>
    </row>
    <row r="388" s="2" customFormat="true" ht="22.5" customHeight="true" spans="1:8">
      <c r="A388" s="6">
        <f>386</f>
        <v>386</v>
      </c>
      <c r="B388" s="6">
        <v>43075</v>
      </c>
      <c r="C388" s="6" t="s">
        <v>414</v>
      </c>
      <c r="D388" s="6" t="s">
        <v>10</v>
      </c>
      <c r="E388" s="6" t="s">
        <v>17</v>
      </c>
      <c r="F388" s="6" t="s">
        <v>12</v>
      </c>
      <c r="G388" s="6">
        <v>2</v>
      </c>
      <c r="H388" s="6">
        <v>1471</v>
      </c>
    </row>
    <row r="389" s="2" customFormat="true" ht="22.5" customHeight="true" spans="1:8">
      <c r="A389" s="6">
        <f>387</f>
        <v>387</v>
      </c>
      <c r="B389" s="6">
        <v>43075</v>
      </c>
      <c r="C389" s="6" t="s">
        <v>415</v>
      </c>
      <c r="D389" s="6" t="s">
        <v>10</v>
      </c>
      <c r="E389" s="6" t="s">
        <v>34</v>
      </c>
      <c r="F389" s="6" t="s">
        <v>12</v>
      </c>
      <c r="G389" s="6">
        <v>2</v>
      </c>
      <c r="H389" s="6">
        <v>1364</v>
      </c>
    </row>
    <row r="390" s="2" customFormat="true" ht="22.5" customHeight="true" spans="1:8">
      <c r="A390" s="6">
        <f>388</f>
        <v>388</v>
      </c>
      <c r="B390" s="6">
        <v>43084</v>
      </c>
      <c r="C390" s="6" t="s">
        <v>416</v>
      </c>
      <c r="D390" s="6" t="s">
        <v>10</v>
      </c>
      <c r="E390" s="6" t="s">
        <v>59</v>
      </c>
      <c r="F390" s="6" t="s">
        <v>12</v>
      </c>
      <c r="G390" s="6">
        <v>2</v>
      </c>
      <c r="H390" s="6">
        <v>1518</v>
      </c>
    </row>
    <row r="391" s="2" customFormat="true" ht="22.5" customHeight="true" spans="1:8">
      <c r="A391" s="6">
        <f>389</f>
        <v>389</v>
      </c>
      <c r="B391" s="6">
        <v>43075</v>
      </c>
      <c r="C391" s="6" t="s">
        <v>417</v>
      </c>
      <c r="D391" s="6" t="s">
        <v>10</v>
      </c>
      <c r="E391" s="6" t="s">
        <v>81</v>
      </c>
      <c r="F391" s="6" t="s">
        <v>18</v>
      </c>
      <c r="G391" s="6">
        <v>1</v>
      </c>
      <c r="H391" s="6">
        <v>839</v>
      </c>
    </row>
    <row r="392" s="2" customFormat="true" ht="22.5" customHeight="true" spans="1:8">
      <c r="A392" s="6">
        <f>390</f>
        <v>390</v>
      </c>
      <c r="B392" s="6">
        <v>43084</v>
      </c>
      <c r="C392" s="6" t="s">
        <v>418</v>
      </c>
      <c r="D392" s="6" t="s">
        <v>14</v>
      </c>
      <c r="E392" s="6" t="s">
        <v>40</v>
      </c>
      <c r="F392" s="6" t="s">
        <v>12</v>
      </c>
      <c r="G392" s="6">
        <v>1</v>
      </c>
      <c r="H392" s="6">
        <v>760</v>
      </c>
    </row>
    <row r="393" s="2" customFormat="true" ht="22.5" customHeight="true" spans="1:8">
      <c r="A393" s="6">
        <f>391</f>
        <v>391</v>
      </c>
      <c r="B393" s="6">
        <v>43075</v>
      </c>
      <c r="C393" s="6" t="s">
        <v>419</v>
      </c>
      <c r="D393" s="6" t="s">
        <v>14</v>
      </c>
      <c r="E393" s="6" t="s">
        <v>34</v>
      </c>
      <c r="F393" s="6" t="s">
        <v>18</v>
      </c>
      <c r="G393" s="6">
        <v>3</v>
      </c>
      <c r="H393" s="6">
        <v>1850</v>
      </c>
    </row>
    <row r="394" s="2" customFormat="true" ht="22.5" customHeight="true" spans="1:8">
      <c r="A394" s="6">
        <f>392</f>
        <v>392</v>
      </c>
      <c r="B394" s="6">
        <v>75946</v>
      </c>
      <c r="C394" s="6" t="s">
        <v>420</v>
      </c>
      <c r="D394" s="6" t="s">
        <v>14</v>
      </c>
      <c r="E394" s="6" t="s">
        <v>356</v>
      </c>
      <c r="F394" s="6" t="s">
        <v>292</v>
      </c>
      <c r="G394" s="6">
        <v>1</v>
      </c>
      <c r="H394" s="6">
        <v>587</v>
      </c>
    </row>
    <row r="395" s="2" customFormat="true" ht="22.5" customHeight="true" spans="1:8">
      <c r="A395" s="6">
        <f>393</f>
        <v>393</v>
      </c>
      <c r="B395" s="6">
        <v>43075</v>
      </c>
      <c r="C395" s="6" t="s">
        <v>421</v>
      </c>
      <c r="D395" s="6" t="s">
        <v>10</v>
      </c>
      <c r="E395" s="6" t="s">
        <v>34</v>
      </c>
      <c r="F395" s="6" t="s">
        <v>12</v>
      </c>
      <c r="G395" s="6">
        <v>1</v>
      </c>
      <c r="H395" s="6">
        <v>730</v>
      </c>
    </row>
    <row r="396" s="2" customFormat="true" ht="22.5" customHeight="true" spans="1:8">
      <c r="A396" s="6">
        <f>394</f>
        <v>394</v>
      </c>
      <c r="B396" s="6">
        <v>43075</v>
      </c>
      <c r="C396" s="6" t="s">
        <v>422</v>
      </c>
      <c r="D396" s="6" t="s">
        <v>14</v>
      </c>
      <c r="E396" s="6" t="s">
        <v>81</v>
      </c>
      <c r="F396" s="6" t="s">
        <v>12</v>
      </c>
      <c r="G396" s="6">
        <v>2</v>
      </c>
      <c r="H396" s="6">
        <v>1276</v>
      </c>
    </row>
    <row r="397" s="2" customFormat="true" ht="22.5" customHeight="true" spans="1:8">
      <c r="A397" s="6">
        <f>395</f>
        <v>395</v>
      </c>
      <c r="B397" s="6">
        <v>43075</v>
      </c>
      <c r="C397" s="6" t="s">
        <v>423</v>
      </c>
      <c r="D397" s="6" t="s">
        <v>14</v>
      </c>
      <c r="E397" s="6" t="s">
        <v>20</v>
      </c>
      <c r="F397" s="6" t="s">
        <v>12</v>
      </c>
      <c r="G397" s="6">
        <v>1</v>
      </c>
      <c r="H397" s="6">
        <v>1030</v>
      </c>
    </row>
    <row r="398" s="2" customFormat="true" ht="22.5" customHeight="true" spans="1:8">
      <c r="A398" s="6">
        <f>396</f>
        <v>396</v>
      </c>
      <c r="B398" s="6">
        <v>43084</v>
      </c>
      <c r="C398" s="6" t="s">
        <v>424</v>
      </c>
      <c r="D398" s="6" t="s">
        <v>14</v>
      </c>
      <c r="E398" s="6" t="s">
        <v>270</v>
      </c>
      <c r="F398" s="6" t="s">
        <v>12</v>
      </c>
      <c r="G398" s="6">
        <v>1</v>
      </c>
      <c r="H398" s="6">
        <v>811</v>
      </c>
    </row>
    <row r="399" s="2" customFormat="true" ht="22.5" customHeight="true" spans="1:8">
      <c r="A399" s="6">
        <f>397</f>
        <v>397</v>
      </c>
      <c r="B399" s="6">
        <v>43075</v>
      </c>
      <c r="C399" s="6" t="s">
        <v>425</v>
      </c>
      <c r="D399" s="6" t="s">
        <v>10</v>
      </c>
      <c r="E399" s="6" t="s">
        <v>20</v>
      </c>
      <c r="F399" s="6" t="s">
        <v>12</v>
      </c>
      <c r="G399" s="6">
        <v>1</v>
      </c>
      <c r="H399" s="6">
        <v>793</v>
      </c>
    </row>
    <row r="400" s="2" customFormat="true" ht="22.5" customHeight="true" spans="1:8">
      <c r="A400" s="6">
        <f>398</f>
        <v>398</v>
      </c>
      <c r="B400" s="6">
        <v>43075</v>
      </c>
      <c r="C400" s="6" t="s">
        <v>426</v>
      </c>
      <c r="D400" s="6" t="s">
        <v>14</v>
      </c>
      <c r="E400" s="6" t="s">
        <v>81</v>
      </c>
      <c r="F400" s="6" t="s">
        <v>12</v>
      </c>
      <c r="G400" s="6">
        <v>1</v>
      </c>
      <c r="H400" s="6">
        <v>793</v>
      </c>
    </row>
    <row r="401" s="2" customFormat="true" ht="22.5" customHeight="true" spans="1:8">
      <c r="A401" s="6">
        <f>399</f>
        <v>399</v>
      </c>
      <c r="B401" s="6">
        <v>43075</v>
      </c>
      <c r="C401" s="6" t="s">
        <v>427</v>
      </c>
      <c r="D401" s="6" t="s">
        <v>14</v>
      </c>
      <c r="E401" s="6" t="s">
        <v>20</v>
      </c>
      <c r="F401" s="6" t="s">
        <v>12</v>
      </c>
      <c r="G401" s="6">
        <v>1</v>
      </c>
      <c r="H401" s="6">
        <v>750</v>
      </c>
    </row>
    <row r="402" s="2" customFormat="true" ht="22.5" customHeight="true" spans="1:8">
      <c r="A402" s="6">
        <f>400</f>
        <v>400</v>
      </c>
      <c r="B402" s="6">
        <v>43075</v>
      </c>
      <c r="C402" s="6" t="s">
        <v>428</v>
      </c>
      <c r="D402" s="6" t="s">
        <v>14</v>
      </c>
      <c r="E402" s="6" t="s">
        <v>26</v>
      </c>
      <c r="F402" s="6" t="s">
        <v>12</v>
      </c>
      <c r="G402" s="6">
        <v>4</v>
      </c>
      <c r="H402" s="6">
        <v>2605</v>
      </c>
    </row>
    <row r="403" s="2" customFormat="true" ht="22.5" customHeight="true" spans="1:8">
      <c r="A403" s="6">
        <f>401</f>
        <v>401</v>
      </c>
      <c r="B403" s="6">
        <v>43084</v>
      </c>
      <c r="C403" s="6" t="s">
        <v>429</v>
      </c>
      <c r="D403" s="6" t="s">
        <v>14</v>
      </c>
      <c r="E403" s="6" t="s">
        <v>208</v>
      </c>
      <c r="F403" s="6" t="s">
        <v>18</v>
      </c>
      <c r="G403" s="6">
        <v>3</v>
      </c>
      <c r="H403" s="6">
        <v>1968</v>
      </c>
    </row>
    <row r="404" s="2" customFormat="true" ht="22.5" customHeight="true" spans="1:8">
      <c r="A404" s="6">
        <f>402</f>
        <v>402</v>
      </c>
      <c r="B404" s="6">
        <v>75946</v>
      </c>
      <c r="C404" s="6" t="s">
        <v>430</v>
      </c>
      <c r="D404" s="6" t="s">
        <v>14</v>
      </c>
      <c r="E404" s="6" t="s">
        <v>309</v>
      </c>
      <c r="F404" s="6" t="s">
        <v>12</v>
      </c>
      <c r="G404" s="6">
        <v>2</v>
      </c>
      <c r="H404" s="6">
        <v>1342</v>
      </c>
    </row>
    <row r="405" s="2" customFormat="true" ht="22.5" customHeight="true" spans="1:8">
      <c r="A405" s="6">
        <f>403</f>
        <v>403</v>
      </c>
      <c r="B405" s="6">
        <v>43075</v>
      </c>
      <c r="C405" s="6" t="s">
        <v>431</v>
      </c>
      <c r="D405" s="6" t="s">
        <v>14</v>
      </c>
      <c r="E405" s="6" t="s">
        <v>20</v>
      </c>
      <c r="F405" s="6" t="s">
        <v>12</v>
      </c>
      <c r="G405" s="6">
        <v>1</v>
      </c>
      <c r="H405" s="6">
        <v>810</v>
      </c>
    </row>
    <row r="406" s="2" customFormat="true" ht="22.5" customHeight="true" spans="1:8">
      <c r="A406" s="6">
        <f>404</f>
        <v>404</v>
      </c>
      <c r="B406" s="6">
        <v>75946</v>
      </c>
      <c r="C406" s="6" t="s">
        <v>432</v>
      </c>
      <c r="D406" s="6" t="s">
        <v>14</v>
      </c>
      <c r="E406" s="6" t="s">
        <v>356</v>
      </c>
      <c r="F406" s="6" t="s">
        <v>12</v>
      </c>
      <c r="G406" s="6">
        <v>4</v>
      </c>
      <c r="H406" s="6">
        <v>2446</v>
      </c>
    </row>
    <row r="407" s="2" customFormat="true" ht="22.5" customHeight="true" spans="1:8">
      <c r="A407" s="6">
        <f>405</f>
        <v>405</v>
      </c>
      <c r="B407" s="6">
        <v>43084</v>
      </c>
      <c r="C407" s="6" t="s">
        <v>433</v>
      </c>
      <c r="D407" s="6" t="s">
        <v>10</v>
      </c>
      <c r="E407" s="6" t="s">
        <v>40</v>
      </c>
      <c r="F407" s="6" t="s">
        <v>12</v>
      </c>
      <c r="G407" s="6">
        <v>2</v>
      </c>
      <c r="H407" s="6">
        <v>1398</v>
      </c>
    </row>
    <row r="408" s="2" customFormat="true" ht="22.5" customHeight="true" spans="1:8">
      <c r="A408" s="6">
        <f>406</f>
        <v>406</v>
      </c>
      <c r="B408" s="6">
        <v>75946</v>
      </c>
      <c r="C408" s="6" t="s">
        <v>434</v>
      </c>
      <c r="D408" s="6" t="s">
        <v>14</v>
      </c>
      <c r="E408" s="6" t="s">
        <v>335</v>
      </c>
      <c r="F408" s="6" t="s">
        <v>12</v>
      </c>
      <c r="G408" s="6">
        <v>2</v>
      </c>
      <c r="H408" s="6">
        <v>1363</v>
      </c>
    </row>
    <row r="409" s="2" customFormat="true" ht="22.5" customHeight="true" spans="1:8">
      <c r="A409" s="6">
        <f>407</f>
        <v>407</v>
      </c>
      <c r="B409" s="6">
        <v>43075</v>
      </c>
      <c r="C409" s="6" t="s">
        <v>435</v>
      </c>
      <c r="D409" s="6" t="s">
        <v>14</v>
      </c>
      <c r="E409" s="6" t="s">
        <v>17</v>
      </c>
      <c r="F409" s="6" t="s">
        <v>12</v>
      </c>
      <c r="G409" s="6">
        <v>1</v>
      </c>
      <c r="H409" s="6">
        <v>740</v>
      </c>
    </row>
    <row r="410" s="2" customFormat="true" ht="22.5" customHeight="true" spans="1:8">
      <c r="A410" s="6">
        <f>408</f>
        <v>408</v>
      </c>
      <c r="B410" s="6">
        <v>43084</v>
      </c>
      <c r="C410" s="6" t="s">
        <v>436</v>
      </c>
      <c r="D410" s="6" t="s">
        <v>14</v>
      </c>
      <c r="E410" s="6" t="s">
        <v>270</v>
      </c>
      <c r="F410" s="6" t="s">
        <v>12</v>
      </c>
      <c r="G410" s="6">
        <v>1</v>
      </c>
      <c r="H410" s="6">
        <v>761</v>
      </c>
    </row>
    <row r="411" s="2" customFormat="true" ht="22.5" customHeight="true" spans="1:8">
      <c r="A411" s="6">
        <f>409</f>
        <v>409</v>
      </c>
      <c r="B411" s="6">
        <v>43084</v>
      </c>
      <c r="C411" s="6" t="s">
        <v>437</v>
      </c>
      <c r="D411" s="6" t="s">
        <v>14</v>
      </c>
      <c r="E411" s="6" t="s">
        <v>55</v>
      </c>
      <c r="F411" s="6" t="s">
        <v>12</v>
      </c>
      <c r="G411" s="6">
        <v>1</v>
      </c>
      <c r="H411" s="6">
        <v>684</v>
      </c>
    </row>
    <row r="412" s="2" customFormat="true" ht="22.5" customHeight="true" spans="1:8">
      <c r="A412" s="6">
        <f>410</f>
        <v>410</v>
      </c>
      <c r="B412" s="6">
        <v>43084</v>
      </c>
      <c r="C412" s="6" t="s">
        <v>438</v>
      </c>
      <c r="D412" s="6" t="s">
        <v>10</v>
      </c>
      <c r="E412" s="6" t="s">
        <v>40</v>
      </c>
      <c r="F412" s="6" t="s">
        <v>18</v>
      </c>
      <c r="G412" s="6">
        <v>1</v>
      </c>
      <c r="H412" s="6">
        <v>779</v>
      </c>
    </row>
    <row r="413" s="2" customFormat="true" ht="22.5" customHeight="true" spans="1:8">
      <c r="A413" s="6">
        <f>411</f>
        <v>411</v>
      </c>
      <c r="B413" s="6">
        <v>43084</v>
      </c>
      <c r="C413" s="6" t="s">
        <v>439</v>
      </c>
      <c r="D413" s="6" t="s">
        <v>10</v>
      </c>
      <c r="E413" s="6" t="s">
        <v>208</v>
      </c>
      <c r="F413" s="6" t="s">
        <v>12</v>
      </c>
      <c r="G413" s="6">
        <v>2</v>
      </c>
      <c r="H413" s="6">
        <v>1558</v>
      </c>
    </row>
    <row r="414" s="2" customFormat="true" ht="22.5" customHeight="true" spans="1:8">
      <c r="A414" s="6">
        <f>412</f>
        <v>412</v>
      </c>
      <c r="B414" s="6">
        <v>43084</v>
      </c>
      <c r="C414" s="6" t="s">
        <v>440</v>
      </c>
      <c r="D414" s="6" t="s">
        <v>14</v>
      </c>
      <c r="E414" s="6" t="s">
        <v>15</v>
      </c>
      <c r="F414" s="6" t="s">
        <v>12</v>
      </c>
      <c r="G414" s="6">
        <v>1</v>
      </c>
      <c r="H414" s="6">
        <v>810</v>
      </c>
    </row>
    <row r="415" s="2" customFormat="true" ht="22.5" customHeight="true" spans="1:8">
      <c r="A415" s="6">
        <f>413</f>
        <v>413</v>
      </c>
      <c r="B415" s="6">
        <v>43075</v>
      </c>
      <c r="C415" s="6" t="s">
        <v>441</v>
      </c>
      <c r="D415" s="6" t="s">
        <v>14</v>
      </c>
      <c r="E415" s="6" t="s">
        <v>26</v>
      </c>
      <c r="F415" s="6" t="s">
        <v>12</v>
      </c>
      <c r="G415" s="6">
        <v>2</v>
      </c>
      <c r="H415" s="6">
        <v>1646</v>
      </c>
    </row>
    <row r="416" s="2" customFormat="true" ht="22.5" customHeight="true" spans="1:8">
      <c r="A416" s="6">
        <f>414</f>
        <v>414</v>
      </c>
      <c r="B416" s="6">
        <v>43084</v>
      </c>
      <c r="C416" s="6" t="s">
        <v>442</v>
      </c>
      <c r="D416" s="6" t="s">
        <v>10</v>
      </c>
      <c r="E416" s="6" t="s">
        <v>59</v>
      </c>
      <c r="F416" s="6" t="s">
        <v>12</v>
      </c>
      <c r="G416" s="6">
        <v>1</v>
      </c>
      <c r="H416" s="6">
        <v>730</v>
      </c>
    </row>
    <row r="417" s="2" customFormat="true" ht="22.5" customHeight="true" spans="1:8">
      <c r="A417" s="6">
        <f>415</f>
        <v>415</v>
      </c>
      <c r="B417" s="6">
        <v>75946</v>
      </c>
      <c r="C417" s="6" t="s">
        <v>443</v>
      </c>
      <c r="D417" s="6" t="s">
        <v>14</v>
      </c>
      <c r="E417" s="6" t="s">
        <v>335</v>
      </c>
      <c r="F417" s="6" t="s">
        <v>12</v>
      </c>
      <c r="G417" s="6">
        <v>2</v>
      </c>
      <c r="H417" s="6">
        <v>1642</v>
      </c>
    </row>
    <row r="418" s="2" customFormat="true" ht="22.5" customHeight="true" spans="1:8">
      <c r="A418" s="6">
        <f>416</f>
        <v>416</v>
      </c>
      <c r="B418" s="6">
        <v>43075</v>
      </c>
      <c r="C418" s="6" t="s">
        <v>444</v>
      </c>
      <c r="D418" s="6" t="s">
        <v>14</v>
      </c>
      <c r="E418" s="6" t="s">
        <v>45</v>
      </c>
      <c r="F418" s="6" t="s">
        <v>12</v>
      </c>
      <c r="G418" s="6">
        <v>1</v>
      </c>
      <c r="H418" s="6">
        <v>830</v>
      </c>
    </row>
    <row r="419" s="2" customFormat="true" ht="22.5" customHeight="true" spans="1:8">
      <c r="A419" s="6">
        <f>417</f>
        <v>417</v>
      </c>
      <c r="B419" s="6">
        <v>43075</v>
      </c>
      <c r="C419" s="6" t="s">
        <v>445</v>
      </c>
      <c r="D419" s="6" t="s">
        <v>14</v>
      </c>
      <c r="E419" s="6" t="s">
        <v>17</v>
      </c>
      <c r="F419" s="6" t="s">
        <v>12</v>
      </c>
      <c r="G419" s="6">
        <v>1</v>
      </c>
      <c r="H419" s="6">
        <v>730</v>
      </c>
    </row>
    <row r="420" s="2" customFormat="true" ht="22.5" customHeight="true" spans="1:8">
      <c r="A420" s="6">
        <f>418</f>
        <v>418</v>
      </c>
      <c r="B420" s="6">
        <v>43084</v>
      </c>
      <c r="C420" s="6" t="s">
        <v>446</v>
      </c>
      <c r="D420" s="6" t="s">
        <v>14</v>
      </c>
      <c r="E420" s="6" t="s">
        <v>59</v>
      </c>
      <c r="F420" s="6" t="s">
        <v>12</v>
      </c>
      <c r="G420" s="6">
        <v>1</v>
      </c>
      <c r="H420" s="6">
        <v>790</v>
      </c>
    </row>
    <row r="421" s="2" customFormat="true" ht="22.5" customHeight="true" spans="1:8">
      <c r="A421" s="6">
        <f>419</f>
        <v>419</v>
      </c>
      <c r="B421" s="6">
        <v>43075</v>
      </c>
      <c r="C421" s="6" t="s">
        <v>447</v>
      </c>
      <c r="D421" s="6" t="s">
        <v>14</v>
      </c>
      <c r="E421" s="6" t="s">
        <v>34</v>
      </c>
      <c r="F421" s="6" t="s">
        <v>18</v>
      </c>
      <c r="G421" s="6">
        <v>4</v>
      </c>
      <c r="H421" s="6">
        <v>2273</v>
      </c>
    </row>
    <row r="422" s="2" customFormat="true" ht="22.5" customHeight="true" spans="1:8">
      <c r="A422" s="6">
        <f>420</f>
        <v>420</v>
      </c>
      <c r="B422" s="6">
        <v>43084</v>
      </c>
      <c r="C422" s="6" t="s">
        <v>448</v>
      </c>
      <c r="D422" s="6" t="s">
        <v>10</v>
      </c>
      <c r="E422" s="6" t="s">
        <v>270</v>
      </c>
      <c r="F422" s="6" t="s">
        <v>12</v>
      </c>
      <c r="G422" s="6">
        <v>1</v>
      </c>
      <c r="H422" s="6">
        <v>761</v>
      </c>
    </row>
    <row r="423" s="2" customFormat="true" ht="22.5" customHeight="true" spans="1:8">
      <c r="A423" s="6">
        <f>421</f>
        <v>421</v>
      </c>
      <c r="B423" s="6">
        <v>43075</v>
      </c>
      <c r="C423" s="6" t="s">
        <v>449</v>
      </c>
      <c r="D423" s="6" t="s">
        <v>14</v>
      </c>
      <c r="E423" s="6" t="s">
        <v>34</v>
      </c>
      <c r="F423" s="6" t="s">
        <v>12</v>
      </c>
      <c r="G423" s="6">
        <v>1</v>
      </c>
      <c r="H423" s="6">
        <v>839</v>
      </c>
    </row>
    <row r="424" s="2" customFormat="true" ht="22.5" customHeight="true" spans="1:8">
      <c r="A424" s="6">
        <f>422</f>
        <v>422</v>
      </c>
      <c r="B424" s="6">
        <v>43075</v>
      </c>
      <c r="C424" s="6" t="s">
        <v>450</v>
      </c>
      <c r="D424" s="6" t="s">
        <v>10</v>
      </c>
      <c r="E424" s="6" t="s">
        <v>45</v>
      </c>
      <c r="F424" s="6" t="s">
        <v>12</v>
      </c>
      <c r="G424" s="6">
        <v>1</v>
      </c>
      <c r="H424" s="6">
        <v>897</v>
      </c>
    </row>
    <row r="425" s="2" customFormat="true" ht="22.5" customHeight="true" spans="1:8">
      <c r="A425" s="6">
        <f>423</f>
        <v>423</v>
      </c>
      <c r="B425" s="6">
        <v>43084</v>
      </c>
      <c r="C425" s="6" t="s">
        <v>451</v>
      </c>
      <c r="D425" s="6" t="s">
        <v>14</v>
      </c>
      <c r="E425" s="6" t="s">
        <v>270</v>
      </c>
      <c r="F425" s="6" t="s">
        <v>18</v>
      </c>
      <c r="G425" s="6">
        <v>2</v>
      </c>
      <c r="H425" s="6">
        <v>1468</v>
      </c>
    </row>
    <row r="426" s="2" customFormat="true" ht="22.5" customHeight="true" spans="1:8">
      <c r="A426" s="6">
        <f>424</f>
        <v>424</v>
      </c>
      <c r="B426" s="6">
        <v>43084</v>
      </c>
      <c r="C426" s="6" t="s">
        <v>452</v>
      </c>
      <c r="D426" s="6" t="s">
        <v>14</v>
      </c>
      <c r="E426" s="6" t="s">
        <v>40</v>
      </c>
      <c r="F426" s="6" t="s">
        <v>12</v>
      </c>
      <c r="G426" s="6">
        <v>1</v>
      </c>
      <c r="H426" s="6">
        <v>1034</v>
      </c>
    </row>
    <row r="427" s="2" customFormat="true" ht="22.5" customHeight="true" spans="1:8">
      <c r="A427" s="6">
        <f>425</f>
        <v>425</v>
      </c>
      <c r="B427" s="6">
        <v>43075</v>
      </c>
      <c r="C427" s="6" t="s">
        <v>453</v>
      </c>
      <c r="D427" s="6" t="s">
        <v>10</v>
      </c>
      <c r="E427" s="6" t="s">
        <v>24</v>
      </c>
      <c r="F427" s="6" t="s">
        <v>12</v>
      </c>
      <c r="G427" s="6">
        <v>1</v>
      </c>
      <c r="H427" s="6">
        <v>750</v>
      </c>
    </row>
    <row r="428" s="2" customFormat="true" ht="22.5" customHeight="true" spans="1:8">
      <c r="A428" s="6">
        <f>426</f>
        <v>426</v>
      </c>
      <c r="B428" s="6">
        <v>43084</v>
      </c>
      <c r="C428" s="6" t="s">
        <v>454</v>
      </c>
      <c r="D428" s="6" t="s">
        <v>10</v>
      </c>
      <c r="E428" s="6" t="s">
        <v>40</v>
      </c>
      <c r="F428" s="6" t="s">
        <v>12</v>
      </c>
      <c r="G428" s="6">
        <v>1</v>
      </c>
      <c r="H428" s="6">
        <v>730</v>
      </c>
    </row>
    <row r="429" s="2" customFormat="true" ht="22.5" customHeight="true" spans="1:8">
      <c r="A429" s="6">
        <f>427</f>
        <v>427</v>
      </c>
      <c r="B429" s="6">
        <v>43075</v>
      </c>
      <c r="C429" s="6" t="s">
        <v>455</v>
      </c>
      <c r="D429" s="6" t="s">
        <v>14</v>
      </c>
      <c r="E429" s="6" t="s">
        <v>45</v>
      </c>
      <c r="F429" s="6" t="s">
        <v>12</v>
      </c>
      <c r="G429" s="6">
        <v>1</v>
      </c>
      <c r="H429" s="6">
        <v>659</v>
      </c>
    </row>
    <row r="430" s="2" customFormat="true" ht="22.5" customHeight="true" spans="1:8">
      <c r="A430" s="6">
        <f>428</f>
        <v>428</v>
      </c>
      <c r="B430" s="6">
        <v>75946</v>
      </c>
      <c r="C430" s="6" t="s">
        <v>456</v>
      </c>
      <c r="D430" s="6" t="s">
        <v>14</v>
      </c>
      <c r="E430" s="6" t="s">
        <v>356</v>
      </c>
      <c r="F430" s="6" t="s">
        <v>12</v>
      </c>
      <c r="G430" s="6">
        <v>1</v>
      </c>
      <c r="H430" s="6">
        <v>781</v>
      </c>
    </row>
    <row r="431" s="2" customFormat="true" ht="22.5" customHeight="true" spans="1:8">
      <c r="A431" s="6">
        <f>429</f>
        <v>429</v>
      </c>
      <c r="B431" s="6">
        <v>43075</v>
      </c>
      <c r="C431" s="6" t="s">
        <v>457</v>
      </c>
      <c r="D431" s="6" t="s">
        <v>10</v>
      </c>
      <c r="E431" s="6" t="s">
        <v>458</v>
      </c>
      <c r="F431" s="6" t="s">
        <v>18</v>
      </c>
      <c r="G431" s="6">
        <v>2</v>
      </c>
      <c r="H431" s="6">
        <v>1381</v>
      </c>
    </row>
    <row r="432" s="2" customFormat="true" ht="22.5" customHeight="true" spans="1:8">
      <c r="A432" s="6">
        <f>430</f>
        <v>430</v>
      </c>
      <c r="B432" s="6">
        <v>43075</v>
      </c>
      <c r="C432" s="6" t="s">
        <v>459</v>
      </c>
      <c r="D432" s="6" t="s">
        <v>10</v>
      </c>
      <c r="E432" s="6" t="s">
        <v>460</v>
      </c>
      <c r="F432" s="6" t="s">
        <v>12</v>
      </c>
      <c r="G432" s="6">
        <v>1</v>
      </c>
      <c r="H432" s="6">
        <v>770</v>
      </c>
    </row>
    <row r="433" s="2" customFormat="true" ht="22.5" customHeight="true" spans="1:8">
      <c r="A433" s="6">
        <f>431</f>
        <v>431</v>
      </c>
      <c r="B433" s="6">
        <v>43075</v>
      </c>
      <c r="C433" s="6" t="s">
        <v>461</v>
      </c>
      <c r="D433" s="6" t="s">
        <v>14</v>
      </c>
      <c r="E433" s="6" t="s">
        <v>34</v>
      </c>
      <c r="F433" s="6" t="s">
        <v>12</v>
      </c>
      <c r="G433" s="6">
        <v>1</v>
      </c>
      <c r="H433" s="6">
        <v>760</v>
      </c>
    </row>
    <row r="434" s="2" customFormat="true" ht="22.5" customHeight="true" spans="1:8">
      <c r="A434" s="6">
        <f>432</f>
        <v>432</v>
      </c>
      <c r="B434" s="6">
        <v>43075</v>
      </c>
      <c r="C434" s="6" t="s">
        <v>462</v>
      </c>
      <c r="D434" s="6" t="s">
        <v>14</v>
      </c>
      <c r="E434" s="6" t="s">
        <v>20</v>
      </c>
      <c r="F434" s="6" t="s">
        <v>12</v>
      </c>
      <c r="G434" s="6">
        <v>1</v>
      </c>
      <c r="H434" s="6">
        <v>830</v>
      </c>
    </row>
    <row r="435" s="2" customFormat="true" ht="22.5" customHeight="true" spans="1:8">
      <c r="A435" s="6">
        <f>433</f>
        <v>433</v>
      </c>
      <c r="B435" s="6">
        <v>43075</v>
      </c>
      <c r="C435" s="6" t="s">
        <v>463</v>
      </c>
      <c r="D435" s="6" t="s">
        <v>14</v>
      </c>
      <c r="E435" s="6" t="s">
        <v>34</v>
      </c>
      <c r="F435" s="6" t="s">
        <v>12</v>
      </c>
      <c r="G435" s="6">
        <v>1</v>
      </c>
      <c r="H435" s="6">
        <v>730</v>
      </c>
    </row>
    <row r="436" s="2" customFormat="true" ht="22.5" customHeight="true" spans="1:8">
      <c r="A436" s="6">
        <f>434</f>
        <v>434</v>
      </c>
      <c r="B436" s="6">
        <v>43075</v>
      </c>
      <c r="C436" s="6" t="s">
        <v>464</v>
      </c>
      <c r="D436" s="6" t="s">
        <v>10</v>
      </c>
      <c r="E436" s="6" t="s">
        <v>20</v>
      </c>
      <c r="F436" s="6" t="s">
        <v>12</v>
      </c>
      <c r="G436" s="6">
        <v>1</v>
      </c>
      <c r="H436" s="6">
        <v>730</v>
      </c>
    </row>
    <row r="437" s="2" customFormat="true" ht="22.5" customHeight="true" spans="1:8">
      <c r="A437" s="6">
        <f>435</f>
        <v>435</v>
      </c>
      <c r="B437" s="6">
        <v>43084</v>
      </c>
      <c r="C437" s="6" t="s">
        <v>465</v>
      </c>
      <c r="D437" s="6" t="s">
        <v>14</v>
      </c>
      <c r="E437" s="6" t="s">
        <v>40</v>
      </c>
      <c r="F437" s="6" t="s">
        <v>12</v>
      </c>
      <c r="G437" s="6">
        <v>1</v>
      </c>
      <c r="H437" s="6">
        <v>750</v>
      </c>
    </row>
    <row r="438" s="2" customFormat="true" ht="22.5" customHeight="true" spans="1:8">
      <c r="A438" s="6">
        <f>436</f>
        <v>436</v>
      </c>
      <c r="B438" s="6">
        <v>75946</v>
      </c>
      <c r="C438" s="6" t="s">
        <v>466</v>
      </c>
      <c r="D438" s="6" t="s">
        <v>14</v>
      </c>
      <c r="E438" s="6" t="s">
        <v>309</v>
      </c>
      <c r="F438" s="6" t="s">
        <v>12</v>
      </c>
      <c r="G438" s="6">
        <v>1</v>
      </c>
      <c r="H438" s="6">
        <v>751</v>
      </c>
    </row>
    <row r="439" s="2" customFormat="true" ht="22.5" customHeight="true" spans="1:8">
      <c r="A439" s="6">
        <f>437</f>
        <v>437</v>
      </c>
      <c r="B439" s="6">
        <v>43075</v>
      </c>
      <c r="C439" s="6" t="s">
        <v>467</v>
      </c>
      <c r="D439" s="6" t="s">
        <v>14</v>
      </c>
      <c r="E439" s="6" t="s">
        <v>20</v>
      </c>
      <c r="F439" s="6" t="s">
        <v>12</v>
      </c>
      <c r="G439" s="6">
        <v>1</v>
      </c>
      <c r="H439" s="6">
        <v>880</v>
      </c>
    </row>
    <row r="440" s="2" customFormat="true" ht="22.5" customHeight="true" spans="1:8">
      <c r="A440" s="6">
        <f>438</f>
        <v>438</v>
      </c>
      <c r="B440" s="6">
        <v>43075</v>
      </c>
      <c r="C440" s="6" t="s">
        <v>468</v>
      </c>
      <c r="D440" s="6" t="s">
        <v>14</v>
      </c>
      <c r="E440" s="6" t="s">
        <v>17</v>
      </c>
      <c r="F440" s="6" t="s">
        <v>12</v>
      </c>
      <c r="G440" s="6">
        <v>1</v>
      </c>
      <c r="H440" s="6">
        <v>850</v>
      </c>
    </row>
    <row r="441" s="2" customFormat="true" ht="22.5" customHeight="true" spans="1:8">
      <c r="A441" s="6">
        <f>439</f>
        <v>439</v>
      </c>
      <c r="B441" s="6">
        <v>43075</v>
      </c>
      <c r="C441" s="6" t="s">
        <v>469</v>
      </c>
      <c r="D441" s="6" t="s">
        <v>14</v>
      </c>
      <c r="E441" s="6" t="s">
        <v>81</v>
      </c>
      <c r="F441" s="6" t="s">
        <v>12</v>
      </c>
      <c r="G441" s="6">
        <v>1</v>
      </c>
      <c r="H441" s="6">
        <v>839</v>
      </c>
    </row>
    <row r="442" s="2" customFormat="true" ht="22.5" customHeight="true" spans="1:8">
      <c r="A442" s="6">
        <f>440</f>
        <v>440</v>
      </c>
      <c r="B442" s="6">
        <v>43075</v>
      </c>
      <c r="C442" s="6" t="s">
        <v>470</v>
      </c>
      <c r="D442" s="6" t="s">
        <v>14</v>
      </c>
      <c r="E442" s="6" t="s">
        <v>471</v>
      </c>
      <c r="F442" s="6" t="s">
        <v>12</v>
      </c>
      <c r="G442" s="6">
        <v>1</v>
      </c>
      <c r="H442" s="6">
        <v>791</v>
      </c>
    </row>
    <row r="443" s="2" customFormat="true" ht="22.5" customHeight="true" spans="1:8">
      <c r="A443" s="6">
        <f>441</f>
        <v>441</v>
      </c>
      <c r="B443" s="6">
        <v>43084</v>
      </c>
      <c r="C443" s="6" t="s">
        <v>472</v>
      </c>
      <c r="D443" s="6" t="s">
        <v>14</v>
      </c>
      <c r="E443" s="6" t="s">
        <v>208</v>
      </c>
      <c r="F443" s="6" t="s">
        <v>12</v>
      </c>
      <c r="G443" s="6">
        <v>2</v>
      </c>
      <c r="H443" s="6">
        <v>1558</v>
      </c>
    </row>
    <row r="444" s="2" customFormat="true" ht="22.5" customHeight="true" spans="1:8">
      <c r="A444" s="6">
        <f>442</f>
        <v>442</v>
      </c>
      <c r="B444" s="6">
        <v>43084</v>
      </c>
      <c r="C444" s="6" t="s">
        <v>473</v>
      </c>
      <c r="D444" s="6" t="s">
        <v>14</v>
      </c>
      <c r="E444" s="6" t="s">
        <v>59</v>
      </c>
      <c r="F444" s="6" t="s">
        <v>12</v>
      </c>
      <c r="G444" s="6">
        <v>1</v>
      </c>
      <c r="H444" s="6">
        <v>821</v>
      </c>
    </row>
    <row r="445" s="2" customFormat="true" ht="22.5" customHeight="true" spans="1:8">
      <c r="A445" s="6">
        <f>443</f>
        <v>443</v>
      </c>
      <c r="B445" s="6">
        <v>43075</v>
      </c>
      <c r="C445" s="6" t="s">
        <v>474</v>
      </c>
      <c r="D445" s="6" t="s">
        <v>10</v>
      </c>
      <c r="E445" s="6" t="s">
        <v>26</v>
      </c>
      <c r="F445" s="6" t="s">
        <v>12</v>
      </c>
      <c r="G445" s="6">
        <v>1</v>
      </c>
      <c r="H445" s="6">
        <v>831</v>
      </c>
    </row>
    <row r="446" s="2" customFormat="true" ht="22.5" customHeight="true" spans="1:8">
      <c r="A446" s="6">
        <f>444</f>
        <v>444</v>
      </c>
      <c r="B446" s="6">
        <v>43084</v>
      </c>
      <c r="C446" s="6" t="s">
        <v>475</v>
      </c>
      <c r="D446" s="6" t="s">
        <v>14</v>
      </c>
      <c r="E446" s="6" t="s">
        <v>15</v>
      </c>
      <c r="F446" s="6" t="s">
        <v>12</v>
      </c>
      <c r="G446" s="6">
        <v>1</v>
      </c>
      <c r="H446" s="6">
        <v>760</v>
      </c>
    </row>
    <row r="447" s="2" customFormat="true" ht="22.5" customHeight="true" spans="1:8">
      <c r="A447" s="6">
        <f>445</f>
        <v>445</v>
      </c>
      <c r="B447" s="6">
        <v>43084</v>
      </c>
      <c r="C447" s="6" t="s">
        <v>476</v>
      </c>
      <c r="D447" s="6" t="s">
        <v>14</v>
      </c>
      <c r="E447" s="6" t="s">
        <v>270</v>
      </c>
      <c r="F447" s="6" t="s">
        <v>12</v>
      </c>
      <c r="G447" s="6">
        <v>1</v>
      </c>
      <c r="H447" s="6">
        <v>751</v>
      </c>
    </row>
    <row r="448" s="2" customFormat="true" ht="22.5" customHeight="true" spans="1:8">
      <c r="A448" s="6">
        <f>446</f>
        <v>446</v>
      </c>
      <c r="B448" s="6">
        <v>43084</v>
      </c>
      <c r="C448" s="6" t="s">
        <v>477</v>
      </c>
      <c r="D448" s="6" t="s">
        <v>10</v>
      </c>
      <c r="E448" s="6" t="s">
        <v>59</v>
      </c>
      <c r="F448" s="6" t="s">
        <v>12</v>
      </c>
      <c r="G448" s="6">
        <v>1</v>
      </c>
      <c r="H448" s="6">
        <v>750</v>
      </c>
    </row>
    <row r="449" s="2" customFormat="true" ht="22.5" customHeight="true" spans="1:8">
      <c r="A449" s="6">
        <f>447</f>
        <v>447</v>
      </c>
      <c r="B449" s="6">
        <v>43075</v>
      </c>
      <c r="C449" s="6" t="s">
        <v>478</v>
      </c>
      <c r="D449" s="6" t="s">
        <v>14</v>
      </c>
      <c r="E449" s="6" t="s">
        <v>17</v>
      </c>
      <c r="F449" s="6" t="s">
        <v>12</v>
      </c>
      <c r="G449" s="6">
        <v>1</v>
      </c>
      <c r="H449" s="6">
        <v>760</v>
      </c>
    </row>
    <row r="450" s="2" customFormat="true" ht="22.5" customHeight="true" spans="1:8">
      <c r="A450" s="6">
        <f>448</f>
        <v>448</v>
      </c>
      <c r="B450" s="6">
        <v>43075</v>
      </c>
      <c r="C450" s="6" t="s">
        <v>479</v>
      </c>
      <c r="D450" s="6" t="s">
        <v>14</v>
      </c>
      <c r="E450" s="6" t="s">
        <v>20</v>
      </c>
      <c r="F450" s="6" t="s">
        <v>12</v>
      </c>
      <c r="G450" s="6">
        <v>1</v>
      </c>
      <c r="H450" s="6">
        <v>730</v>
      </c>
    </row>
    <row r="451" s="2" customFormat="true" ht="22.5" customHeight="true" spans="1:8">
      <c r="A451" s="6">
        <f>449</f>
        <v>449</v>
      </c>
      <c r="B451" s="6">
        <v>75946</v>
      </c>
      <c r="C451" s="6" t="s">
        <v>480</v>
      </c>
      <c r="D451" s="6" t="s">
        <v>14</v>
      </c>
      <c r="E451" s="6" t="s">
        <v>309</v>
      </c>
      <c r="F451" s="6" t="s">
        <v>12</v>
      </c>
      <c r="G451" s="6">
        <v>1</v>
      </c>
      <c r="H451" s="6">
        <v>701</v>
      </c>
    </row>
    <row r="452" s="2" customFormat="true" ht="22.5" customHeight="true" spans="1:8">
      <c r="A452" s="6">
        <f>450</f>
        <v>450</v>
      </c>
      <c r="B452" s="6">
        <v>43075</v>
      </c>
      <c r="C452" s="6" t="s">
        <v>481</v>
      </c>
      <c r="D452" s="6" t="s">
        <v>14</v>
      </c>
      <c r="E452" s="6" t="s">
        <v>45</v>
      </c>
      <c r="F452" s="6" t="s">
        <v>12</v>
      </c>
      <c r="G452" s="6">
        <v>1</v>
      </c>
      <c r="H452" s="6">
        <v>705</v>
      </c>
    </row>
    <row r="453" s="2" customFormat="true" ht="22.5" customHeight="true" spans="1:8">
      <c r="A453" s="6">
        <f>451</f>
        <v>451</v>
      </c>
      <c r="B453" s="6">
        <v>43075</v>
      </c>
      <c r="C453" s="6" t="s">
        <v>482</v>
      </c>
      <c r="D453" s="6" t="s">
        <v>14</v>
      </c>
      <c r="E453" s="6" t="s">
        <v>34</v>
      </c>
      <c r="F453" s="6" t="s">
        <v>12</v>
      </c>
      <c r="G453" s="6">
        <v>4</v>
      </c>
      <c r="H453" s="6">
        <v>2501</v>
      </c>
    </row>
    <row r="454" s="2" customFormat="true" ht="22.5" customHeight="true" spans="1:8">
      <c r="A454" s="6">
        <f>452</f>
        <v>452</v>
      </c>
      <c r="B454" s="6">
        <v>43075</v>
      </c>
      <c r="C454" s="6" t="s">
        <v>483</v>
      </c>
      <c r="D454" s="6" t="s">
        <v>14</v>
      </c>
      <c r="E454" s="6" t="s">
        <v>20</v>
      </c>
      <c r="F454" s="6" t="s">
        <v>12</v>
      </c>
      <c r="G454" s="6">
        <v>2</v>
      </c>
      <c r="H454" s="6">
        <v>1460</v>
      </c>
    </row>
    <row r="455" s="2" customFormat="true" ht="22.5" customHeight="true" spans="1:8">
      <c r="A455" s="6">
        <f>453</f>
        <v>453</v>
      </c>
      <c r="B455" s="6">
        <v>43075</v>
      </c>
      <c r="C455" s="6" t="s">
        <v>484</v>
      </c>
      <c r="D455" s="6" t="s">
        <v>10</v>
      </c>
      <c r="E455" s="6" t="s">
        <v>81</v>
      </c>
      <c r="F455" s="6" t="s">
        <v>12</v>
      </c>
      <c r="G455" s="6">
        <v>1</v>
      </c>
      <c r="H455" s="6">
        <v>763</v>
      </c>
    </row>
    <row r="456" s="2" customFormat="true" ht="22.5" customHeight="true" spans="1:8">
      <c r="A456" s="6">
        <f>454</f>
        <v>454</v>
      </c>
      <c r="B456" s="6">
        <v>75946</v>
      </c>
      <c r="C456" s="6" t="s">
        <v>485</v>
      </c>
      <c r="D456" s="6" t="s">
        <v>14</v>
      </c>
      <c r="E456" s="6" t="s">
        <v>486</v>
      </c>
      <c r="F456" s="6" t="s">
        <v>12</v>
      </c>
      <c r="G456" s="6">
        <v>1</v>
      </c>
      <c r="H456" s="6">
        <v>781</v>
      </c>
    </row>
    <row r="457" s="2" customFormat="true" ht="22.5" customHeight="true" spans="1:8">
      <c r="A457" s="6">
        <f>455</f>
        <v>455</v>
      </c>
      <c r="B457" s="6">
        <v>43084</v>
      </c>
      <c r="C457" s="6" t="s">
        <v>487</v>
      </c>
      <c r="D457" s="6" t="s">
        <v>14</v>
      </c>
      <c r="E457" s="6" t="s">
        <v>59</v>
      </c>
      <c r="F457" s="6" t="s">
        <v>12</v>
      </c>
      <c r="G457" s="6">
        <v>1</v>
      </c>
      <c r="H457" s="6">
        <v>730</v>
      </c>
    </row>
    <row r="458" s="2" customFormat="true" ht="22.5" customHeight="true" spans="1:8">
      <c r="A458" s="6">
        <f>456</f>
        <v>456</v>
      </c>
      <c r="B458" s="6">
        <v>43075</v>
      </c>
      <c r="C458" s="6" t="s">
        <v>488</v>
      </c>
      <c r="D458" s="6" t="s">
        <v>14</v>
      </c>
      <c r="E458" s="6" t="s">
        <v>26</v>
      </c>
      <c r="F458" s="6" t="s">
        <v>12</v>
      </c>
      <c r="G458" s="6">
        <v>1</v>
      </c>
      <c r="H458" s="6">
        <v>851</v>
      </c>
    </row>
    <row r="459" s="2" customFormat="true" ht="22.5" customHeight="true" spans="1:8">
      <c r="A459" s="6">
        <f>457</f>
        <v>457</v>
      </c>
      <c r="B459" s="6">
        <v>43084</v>
      </c>
      <c r="C459" s="6" t="s">
        <v>489</v>
      </c>
      <c r="D459" s="6" t="s">
        <v>10</v>
      </c>
      <c r="E459" s="6" t="s">
        <v>40</v>
      </c>
      <c r="F459" s="6" t="s">
        <v>12</v>
      </c>
      <c r="G459" s="6">
        <v>1</v>
      </c>
      <c r="H459" s="6">
        <v>760</v>
      </c>
    </row>
    <row r="460" s="2" customFormat="true" ht="22.5" customHeight="true" spans="1:8">
      <c r="A460" s="6">
        <f>458</f>
        <v>458</v>
      </c>
      <c r="B460" s="6">
        <v>43084</v>
      </c>
      <c r="C460" s="6" t="s">
        <v>490</v>
      </c>
      <c r="D460" s="6" t="s">
        <v>14</v>
      </c>
      <c r="E460" s="6" t="s">
        <v>208</v>
      </c>
      <c r="F460" s="6" t="s">
        <v>12</v>
      </c>
      <c r="G460" s="6">
        <v>1</v>
      </c>
      <c r="H460" s="6">
        <v>730</v>
      </c>
    </row>
    <row r="461" s="2" customFormat="true" ht="22.5" customHeight="true" spans="1:8">
      <c r="A461" s="6">
        <f>459</f>
        <v>459</v>
      </c>
      <c r="B461" s="6">
        <v>75946</v>
      </c>
      <c r="C461" s="6" t="s">
        <v>491</v>
      </c>
      <c r="D461" s="6" t="s">
        <v>10</v>
      </c>
      <c r="E461" s="6" t="s">
        <v>356</v>
      </c>
      <c r="F461" s="6" t="s">
        <v>12</v>
      </c>
      <c r="G461" s="6">
        <v>1</v>
      </c>
      <c r="H461" s="6">
        <v>731</v>
      </c>
    </row>
    <row r="462" s="2" customFormat="true" ht="22.5" customHeight="true" spans="1:8">
      <c r="A462" s="6">
        <f>460</f>
        <v>460</v>
      </c>
      <c r="B462" s="6">
        <v>43084</v>
      </c>
      <c r="C462" s="6" t="s">
        <v>492</v>
      </c>
      <c r="D462" s="6" t="s">
        <v>10</v>
      </c>
      <c r="E462" s="6" t="s">
        <v>59</v>
      </c>
      <c r="F462" s="6" t="s">
        <v>18</v>
      </c>
      <c r="G462" s="6">
        <v>1</v>
      </c>
      <c r="H462" s="6">
        <v>759</v>
      </c>
    </row>
    <row r="463" s="2" customFormat="true" ht="22.5" customHeight="true" spans="1:8">
      <c r="A463" s="6">
        <f>461</f>
        <v>461</v>
      </c>
      <c r="B463" s="6">
        <v>75946</v>
      </c>
      <c r="C463" s="6" t="s">
        <v>493</v>
      </c>
      <c r="D463" s="6" t="s">
        <v>14</v>
      </c>
      <c r="E463" s="6" t="s">
        <v>309</v>
      </c>
      <c r="F463" s="6" t="s">
        <v>12</v>
      </c>
      <c r="G463" s="6">
        <v>1</v>
      </c>
      <c r="H463" s="6">
        <v>781</v>
      </c>
    </row>
    <row r="464" s="2" customFormat="true" ht="22.5" customHeight="true" spans="1:8">
      <c r="A464" s="6">
        <f>462</f>
        <v>462</v>
      </c>
      <c r="B464" s="6">
        <v>43084</v>
      </c>
      <c r="C464" s="6" t="s">
        <v>494</v>
      </c>
      <c r="D464" s="6" t="s">
        <v>10</v>
      </c>
      <c r="E464" s="6" t="s">
        <v>40</v>
      </c>
      <c r="F464" s="6" t="s">
        <v>12</v>
      </c>
      <c r="G464" s="6">
        <v>1</v>
      </c>
      <c r="H464" s="6">
        <v>700</v>
      </c>
    </row>
    <row r="465" s="2" customFormat="true" ht="22.5" customHeight="true" spans="1:8">
      <c r="A465" s="6">
        <f>463</f>
        <v>463</v>
      </c>
      <c r="B465" s="6">
        <v>43084</v>
      </c>
      <c r="C465" s="6" t="s">
        <v>495</v>
      </c>
      <c r="D465" s="6" t="s">
        <v>10</v>
      </c>
      <c r="E465" s="6" t="s">
        <v>270</v>
      </c>
      <c r="F465" s="6" t="s">
        <v>12</v>
      </c>
      <c r="G465" s="6">
        <v>1</v>
      </c>
      <c r="H465" s="6">
        <v>741</v>
      </c>
    </row>
    <row r="466" s="2" customFormat="true" ht="22.5" customHeight="true" spans="1:8">
      <c r="A466" s="6">
        <f>464</f>
        <v>464</v>
      </c>
      <c r="B466" s="6">
        <v>43084</v>
      </c>
      <c r="C466" s="6" t="s">
        <v>496</v>
      </c>
      <c r="D466" s="6" t="s">
        <v>10</v>
      </c>
      <c r="E466" s="6" t="s">
        <v>270</v>
      </c>
      <c r="F466" s="6" t="s">
        <v>12</v>
      </c>
      <c r="G466" s="6">
        <v>1</v>
      </c>
      <c r="H466" s="6">
        <v>731</v>
      </c>
    </row>
    <row r="467" s="2" customFormat="true" ht="22.5" customHeight="true" spans="1:8">
      <c r="A467" s="6">
        <f>465</f>
        <v>465</v>
      </c>
      <c r="B467" s="6">
        <v>43075</v>
      </c>
      <c r="C467" s="6" t="s">
        <v>497</v>
      </c>
      <c r="D467" s="6" t="s">
        <v>14</v>
      </c>
      <c r="E467" s="6" t="s">
        <v>81</v>
      </c>
      <c r="F467" s="6" t="s">
        <v>12</v>
      </c>
      <c r="G467" s="6">
        <v>1</v>
      </c>
      <c r="H467" s="6">
        <v>904</v>
      </c>
    </row>
    <row r="468" s="2" customFormat="true" ht="22.5" customHeight="true" spans="1:8">
      <c r="A468" s="6">
        <f>466</f>
        <v>466</v>
      </c>
      <c r="B468" s="6">
        <v>43084</v>
      </c>
      <c r="C468" s="6" t="s">
        <v>498</v>
      </c>
      <c r="D468" s="6" t="s">
        <v>10</v>
      </c>
      <c r="E468" s="6" t="s">
        <v>40</v>
      </c>
      <c r="F468" s="6" t="s">
        <v>292</v>
      </c>
      <c r="G468" s="6">
        <v>1</v>
      </c>
      <c r="H468" s="6">
        <v>569</v>
      </c>
    </row>
    <row r="469" s="2" customFormat="true" ht="22.5" customHeight="true" spans="1:8">
      <c r="A469" s="6">
        <f>467</f>
        <v>467</v>
      </c>
      <c r="B469" s="6">
        <v>43084</v>
      </c>
      <c r="C469" s="6" t="s">
        <v>499</v>
      </c>
      <c r="D469" s="6" t="s">
        <v>14</v>
      </c>
      <c r="E469" s="6" t="s">
        <v>15</v>
      </c>
      <c r="F469" s="6" t="s">
        <v>12</v>
      </c>
      <c r="G469" s="6">
        <v>2</v>
      </c>
      <c r="H469" s="6">
        <v>1319</v>
      </c>
    </row>
    <row r="470" s="2" customFormat="true" ht="22.5" customHeight="true" spans="1:8">
      <c r="A470" s="6">
        <f>468</f>
        <v>468</v>
      </c>
      <c r="B470" s="6">
        <v>43084</v>
      </c>
      <c r="C470" s="6" t="s">
        <v>500</v>
      </c>
      <c r="D470" s="6" t="s">
        <v>10</v>
      </c>
      <c r="E470" s="6" t="s">
        <v>15</v>
      </c>
      <c r="F470" s="6" t="s">
        <v>18</v>
      </c>
      <c r="G470" s="6">
        <v>1</v>
      </c>
      <c r="H470" s="6">
        <v>723</v>
      </c>
    </row>
    <row r="471" s="2" customFormat="true" ht="22.5" customHeight="true" spans="1:8">
      <c r="A471" s="6">
        <f>469</f>
        <v>469</v>
      </c>
      <c r="B471" s="6">
        <v>43084</v>
      </c>
      <c r="C471" s="6" t="s">
        <v>501</v>
      </c>
      <c r="D471" s="6" t="s">
        <v>10</v>
      </c>
      <c r="E471" s="6" t="s">
        <v>55</v>
      </c>
      <c r="F471" s="6" t="s">
        <v>18</v>
      </c>
      <c r="G471" s="6">
        <v>2</v>
      </c>
      <c r="H471" s="6">
        <v>1209</v>
      </c>
    </row>
    <row r="472" s="2" customFormat="true" ht="22.5" customHeight="true" spans="1:8">
      <c r="A472" s="6">
        <f>470</f>
        <v>470</v>
      </c>
      <c r="B472" s="6">
        <v>43075</v>
      </c>
      <c r="C472" s="6" t="s">
        <v>502</v>
      </c>
      <c r="D472" s="6" t="s">
        <v>10</v>
      </c>
      <c r="E472" s="6" t="s">
        <v>20</v>
      </c>
      <c r="F472" s="6" t="s">
        <v>292</v>
      </c>
      <c r="G472" s="6">
        <v>1</v>
      </c>
      <c r="H472" s="6">
        <v>504</v>
      </c>
    </row>
    <row r="473" s="2" customFormat="true" ht="22.5" customHeight="true" spans="1:8">
      <c r="A473" s="6">
        <f>471</f>
        <v>471</v>
      </c>
      <c r="B473" s="6">
        <v>43075</v>
      </c>
      <c r="C473" s="6" t="s">
        <v>503</v>
      </c>
      <c r="D473" s="6" t="s">
        <v>14</v>
      </c>
      <c r="E473" s="6" t="s">
        <v>17</v>
      </c>
      <c r="F473" s="6" t="s">
        <v>12</v>
      </c>
      <c r="G473" s="6">
        <v>2</v>
      </c>
      <c r="H473" s="6">
        <v>1167</v>
      </c>
    </row>
    <row r="474" s="2" customFormat="true" ht="22.5" customHeight="true" spans="1:8">
      <c r="A474" s="6">
        <f>472</f>
        <v>472</v>
      </c>
      <c r="B474" s="6">
        <v>43075</v>
      </c>
      <c r="C474" s="6" t="s">
        <v>504</v>
      </c>
      <c r="D474" s="6" t="s">
        <v>14</v>
      </c>
      <c r="E474" s="6" t="s">
        <v>45</v>
      </c>
      <c r="F474" s="6" t="s">
        <v>18</v>
      </c>
      <c r="G474" s="6">
        <v>3</v>
      </c>
      <c r="H474" s="6">
        <v>1938</v>
      </c>
    </row>
    <row r="475" s="2" customFormat="true" ht="22.5" customHeight="true" spans="1:8">
      <c r="A475" s="6">
        <f>473</f>
        <v>473</v>
      </c>
      <c r="B475" s="6">
        <v>43075</v>
      </c>
      <c r="C475" s="6" t="s">
        <v>505</v>
      </c>
      <c r="D475" s="6" t="s">
        <v>14</v>
      </c>
      <c r="E475" s="6" t="s">
        <v>203</v>
      </c>
      <c r="F475" s="6" t="s">
        <v>292</v>
      </c>
      <c r="G475" s="6">
        <v>1</v>
      </c>
      <c r="H475" s="6">
        <v>479</v>
      </c>
    </row>
    <row r="476" s="2" customFormat="true" ht="22.5" customHeight="true" spans="1:8">
      <c r="A476" s="6">
        <f>474</f>
        <v>474</v>
      </c>
      <c r="B476" s="6">
        <v>43075</v>
      </c>
      <c r="C476" s="6" t="s">
        <v>506</v>
      </c>
      <c r="D476" s="6" t="s">
        <v>14</v>
      </c>
      <c r="E476" s="6" t="s">
        <v>24</v>
      </c>
      <c r="F476" s="6" t="s">
        <v>292</v>
      </c>
      <c r="G476" s="6">
        <v>1</v>
      </c>
      <c r="H476" s="6">
        <v>719</v>
      </c>
    </row>
    <row r="477" s="2" customFormat="true" ht="22.5" customHeight="true" spans="1:8">
      <c r="A477" s="6">
        <f>475</f>
        <v>475</v>
      </c>
      <c r="B477" s="6">
        <v>43075</v>
      </c>
      <c r="C477" s="6" t="s">
        <v>507</v>
      </c>
      <c r="D477" s="6" t="s">
        <v>14</v>
      </c>
      <c r="E477" s="6" t="s">
        <v>203</v>
      </c>
      <c r="F477" s="6" t="s">
        <v>12</v>
      </c>
      <c r="G477" s="6">
        <v>2</v>
      </c>
      <c r="H477" s="6">
        <v>1456</v>
      </c>
    </row>
    <row r="478" s="2" customFormat="true" ht="22.5" customHeight="true" spans="1:8">
      <c r="A478" s="6">
        <f>476</f>
        <v>476</v>
      </c>
      <c r="B478" s="6">
        <v>43084</v>
      </c>
      <c r="C478" s="6" t="s">
        <v>508</v>
      </c>
      <c r="D478" s="6" t="s">
        <v>14</v>
      </c>
      <c r="E478" s="6" t="s">
        <v>40</v>
      </c>
      <c r="F478" s="6" t="s">
        <v>12</v>
      </c>
      <c r="G478" s="6">
        <v>3</v>
      </c>
      <c r="H478" s="6">
        <v>1841</v>
      </c>
    </row>
    <row r="479" s="2" customFormat="true" ht="22.5" customHeight="true" spans="1:8">
      <c r="A479" s="6">
        <f>477</f>
        <v>477</v>
      </c>
      <c r="B479" s="6">
        <v>43075</v>
      </c>
      <c r="C479" s="6" t="s">
        <v>509</v>
      </c>
      <c r="D479" s="6" t="s">
        <v>14</v>
      </c>
      <c r="E479" s="6" t="s">
        <v>203</v>
      </c>
      <c r="F479" s="6" t="s">
        <v>12</v>
      </c>
      <c r="G479" s="6">
        <v>1</v>
      </c>
      <c r="H479" s="6">
        <v>793</v>
      </c>
    </row>
    <row r="480" s="2" customFormat="true" ht="22.5" customHeight="true" spans="1:8">
      <c r="A480" s="6">
        <f>478</f>
        <v>478</v>
      </c>
      <c r="B480" s="6">
        <v>43075</v>
      </c>
      <c r="C480" s="6" t="s">
        <v>510</v>
      </c>
      <c r="D480" s="6" t="s">
        <v>10</v>
      </c>
      <c r="E480" s="6" t="s">
        <v>471</v>
      </c>
      <c r="F480" s="6" t="s">
        <v>18</v>
      </c>
      <c r="G480" s="6">
        <v>2</v>
      </c>
      <c r="H480" s="6">
        <v>1304</v>
      </c>
    </row>
    <row r="481" s="2" customFormat="true" ht="22.5" customHeight="true" spans="1:8">
      <c r="A481" s="6">
        <f>479</f>
        <v>479</v>
      </c>
      <c r="B481" s="6">
        <v>43075</v>
      </c>
      <c r="C481" s="6" t="s">
        <v>511</v>
      </c>
      <c r="D481" s="6" t="s">
        <v>14</v>
      </c>
      <c r="E481" s="6" t="s">
        <v>203</v>
      </c>
      <c r="F481" s="6" t="s">
        <v>12</v>
      </c>
      <c r="G481" s="6">
        <v>3</v>
      </c>
      <c r="H481" s="6">
        <v>2084</v>
      </c>
    </row>
    <row r="482" s="2" customFormat="true" ht="22.5" customHeight="true" spans="1:8">
      <c r="A482" s="6">
        <f>480</f>
        <v>480</v>
      </c>
      <c r="B482" s="6">
        <v>43084</v>
      </c>
      <c r="C482" s="6" t="s">
        <v>512</v>
      </c>
      <c r="D482" s="6" t="s">
        <v>14</v>
      </c>
      <c r="E482" s="6" t="s">
        <v>59</v>
      </c>
      <c r="F482" s="6" t="s">
        <v>12</v>
      </c>
      <c r="G482" s="6">
        <v>3</v>
      </c>
      <c r="H482" s="6">
        <v>1763</v>
      </c>
    </row>
    <row r="483" s="2" customFormat="true" ht="22.5" customHeight="true" spans="1:8">
      <c r="A483" s="6">
        <f>481</f>
        <v>481</v>
      </c>
      <c r="B483" s="6">
        <v>43084</v>
      </c>
      <c r="C483" s="6" t="s">
        <v>513</v>
      </c>
      <c r="D483" s="6" t="s">
        <v>14</v>
      </c>
      <c r="E483" s="6" t="s">
        <v>30</v>
      </c>
      <c r="F483" s="6" t="s">
        <v>18</v>
      </c>
      <c r="G483" s="6">
        <v>2</v>
      </c>
      <c r="H483" s="6">
        <v>1230</v>
      </c>
    </row>
    <row r="484" s="2" customFormat="true" ht="22.5" customHeight="true" spans="1:8">
      <c r="A484" s="6">
        <f>482</f>
        <v>482</v>
      </c>
      <c r="B484" s="6">
        <v>43075</v>
      </c>
      <c r="C484" s="6" t="s">
        <v>514</v>
      </c>
      <c r="D484" s="6" t="s">
        <v>14</v>
      </c>
      <c r="E484" s="6" t="s">
        <v>458</v>
      </c>
      <c r="F484" s="6" t="s">
        <v>12</v>
      </c>
      <c r="G484" s="6">
        <v>1</v>
      </c>
      <c r="H484" s="6">
        <v>758</v>
      </c>
    </row>
    <row r="485" s="2" customFormat="true" ht="22.5" customHeight="true" spans="1:8">
      <c r="A485" s="6">
        <f>483</f>
        <v>483</v>
      </c>
      <c r="B485" s="6">
        <v>43075</v>
      </c>
      <c r="C485" s="6" t="s">
        <v>515</v>
      </c>
      <c r="D485" s="6" t="s">
        <v>14</v>
      </c>
      <c r="E485" s="6" t="s">
        <v>458</v>
      </c>
      <c r="F485" s="6" t="s">
        <v>12</v>
      </c>
      <c r="G485" s="6">
        <v>3</v>
      </c>
      <c r="H485" s="6">
        <v>2219</v>
      </c>
    </row>
    <row r="486" s="2" customFormat="true" ht="22.5" customHeight="true" spans="1:8">
      <c r="A486" s="6">
        <f>484</f>
        <v>484</v>
      </c>
      <c r="B486" s="6">
        <v>43075</v>
      </c>
      <c r="C486" s="6" t="s">
        <v>516</v>
      </c>
      <c r="D486" s="6" t="s">
        <v>14</v>
      </c>
      <c r="E486" s="6" t="s">
        <v>458</v>
      </c>
      <c r="F486" s="6" t="s">
        <v>18</v>
      </c>
      <c r="G486" s="6">
        <v>2</v>
      </c>
      <c r="H486" s="6">
        <v>1203</v>
      </c>
    </row>
    <row r="487" s="2" customFormat="true" ht="22.5" customHeight="true" spans="1:8">
      <c r="A487" s="6">
        <f>485</f>
        <v>485</v>
      </c>
      <c r="B487" s="6">
        <v>43075</v>
      </c>
      <c r="C487" s="6" t="s">
        <v>517</v>
      </c>
      <c r="D487" s="6" t="s">
        <v>14</v>
      </c>
      <c r="E487" s="6" t="s">
        <v>20</v>
      </c>
      <c r="F487" s="6" t="s">
        <v>18</v>
      </c>
      <c r="G487" s="6">
        <v>2</v>
      </c>
      <c r="H487" s="6">
        <v>1407</v>
      </c>
    </row>
    <row r="488" s="2" customFormat="true" ht="22.5" customHeight="true" spans="1:8">
      <c r="A488" s="6">
        <f>486</f>
        <v>486</v>
      </c>
      <c r="B488" s="6">
        <v>43084</v>
      </c>
      <c r="C488" s="6" t="s">
        <v>518</v>
      </c>
      <c r="D488" s="6" t="s">
        <v>14</v>
      </c>
      <c r="E488" s="6" t="s">
        <v>55</v>
      </c>
      <c r="F488" s="6" t="s">
        <v>18</v>
      </c>
      <c r="G488" s="6">
        <v>2</v>
      </c>
      <c r="H488" s="6">
        <v>1468</v>
      </c>
    </row>
    <row r="489" s="2" customFormat="true" ht="22.5" customHeight="true" spans="1:8">
      <c r="A489" s="6">
        <f>487</f>
        <v>487</v>
      </c>
      <c r="B489" s="6">
        <v>43075</v>
      </c>
      <c r="C489" s="6" t="s">
        <v>519</v>
      </c>
      <c r="D489" s="6" t="s">
        <v>10</v>
      </c>
      <c r="E489" s="6" t="s">
        <v>458</v>
      </c>
      <c r="F489" s="6" t="s">
        <v>18</v>
      </c>
      <c r="G489" s="6">
        <v>2</v>
      </c>
      <c r="H489" s="6">
        <v>1117</v>
      </c>
    </row>
    <row r="490" s="2" customFormat="true" ht="22.5" customHeight="true" spans="1:8">
      <c r="A490" s="6">
        <f>488</f>
        <v>488</v>
      </c>
      <c r="B490" s="6">
        <v>43075</v>
      </c>
      <c r="C490" s="6" t="s">
        <v>520</v>
      </c>
      <c r="D490" s="6" t="s">
        <v>10</v>
      </c>
      <c r="E490" s="6" t="s">
        <v>26</v>
      </c>
      <c r="F490" s="6" t="s">
        <v>18</v>
      </c>
      <c r="G490" s="6">
        <v>2</v>
      </c>
      <c r="H490" s="6">
        <v>1442</v>
      </c>
    </row>
    <row r="491" s="2" customFormat="true" ht="22.5" customHeight="true" spans="1:8">
      <c r="A491" s="6">
        <f>489</f>
        <v>489</v>
      </c>
      <c r="B491" s="6">
        <v>43075</v>
      </c>
      <c r="C491" s="6" t="s">
        <v>521</v>
      </c>
      <c r="D491" s="6" t="s">
        <v>14</v>
      </c>
      <c r="E491" s="6" t="s">
        <v>34</v>
      </c>
      <c r="F491" s="6" t="s">
        <v>12</v>
      </c>
      <c r="G491" s="6">
        <v>3</v>
      </c>
      <c r="H491" s="6">
        <v>1910</v>
      </c>
    </row>
    <row r="492" s="2" customFormat="true" ht="22.5" customHeight="true" spans="1:8">
      <c r="A492" s="6">
        <f>490</f>
        <v>490</v>
      </c>
      <c r="B492" s="6">
        <v>75946</v>
      </c>
      <c r="C492" s="6" t="s">
        <v>522</v>
      </c>
      <c r="D492" s="6" t="s">
        <v>14</v>
      </c>
      <c r="E492" s="6" t="s">
        <v>309</v>
      </c>
      <c r="F492" s="6" t="s">
        <v>12</v>
      </c>
      <c r="G492" s="6">
        <v>2</v>
      </c>
      <c r="H492" s="6">
        <v>1309</v>
      </c>
    </row>
    <row r="493" s="2" customFormat="true" ht="22.5" customHeight="true" spans="1:8">
      <c r="A493" s="6">
        <f>491</f>
        <v>491</v>
      </c>
      <c r="B493" s="6">
        <v>43084</v>
      </c>
      <c r="C493" s="6" t="s">
        <v>523</v>
      </c>
      <c r="D493" s="6" t="s">
        <v>10</v>
      </c>
      <c r="E493" s="6" t="s">
        <v>55</v>
      </c>
      <c r="F493" s="6" t="s">
        <v>12</v>
      </c>
      <c r="G493" s="6">
        <v>4</v>
      </c>
      <c r="H493" s="6">
        <v>2477</v>
      </c>
    </row>
    <row r="494" s="2" customFormat="true" ht="22.5" customHeight="true" spans="1:8">
      <c r="A494" s="6">
        <f>492</f>
        <v>492</v>
      </c>
      <c r="B494" s="6">
        <v>43075</v>
      </c>
      <c r="C494" s="6" t="s">
        <v>524</v>
      </c>
      <c r="D494" s="6" t="s">
        <v>14</v>
      </c>
      <c r="E494" s="6" t="s">
        <v>203</v>
      </c>
      <c r="F494" s="6" t="s">
        <v>12</v>
      </c>
      <c r="G494" s="6">
        <v>4</v>
      </c>
      <c r="H494" s="6">
        <v>2473</v>
      </c>
    </row>
    <row r="495" s="2" customFormat="true" ht="22.5" customHeight="true" spans="1:8">
      <c r="A495" s="6">
        <f>493</f>
        <v>493</v>
      </c>
      <c r="B495" s="6">
        <v>43075</v>
      </c>
      <c r="C495" s="6" t="s">
        <v>525</v>
      </c>
      <c r="D495" s="6" t="s">
        <v>14</v>
      </c>
      <c r="E495" s="6" t="s">
        <v>17</v>
      </c>
      <c r="F495" s="6" t="s">
        <v>12</v>
      </c>
      <c r="G495" s="6">
        <v>3</v>
      </c>
      <c r="H495" s="6">
        <v>2010</v>
      </c>
    </row>
    <row r="496" s="2" customFormat="true" ht="22.5" customHeight="true" spans="1:8">
      <c r="A496" s="6">
        <f>494</f>
        <v>494</v>
      </c>
      <c r="B496" s="6">
        <v>43084</v>
      </c>
      <c r="C496" s="6" t="s">
        <v>526</v>
      </c>
      <c r="D496" s="6" t="s">
        <v>14</v>
      </c>
      <c r="E496" s="6" t="s">
        <v>30</v>
      </c>
      <c r="F496" s="6" t="s">
        <v>18</v>
      </c>
      <c r="G496" s="6">
        <v>3</v>
      </c>
      <c r="H496" s="6">
        <v>1794</v>
      </c>
    </row>
    <row r="497" s="2" customFormat="true" ht="22.5" customHeight="true" spans="1:8">
      <c r="A497" s="6">
        <f>495</f>
        <v>495</v>
      </c>
      <c r="B497" s="6">
        <v>43075</v>
      </c>
      <c r="C497" s="6" t="s">
        <v>527</v>
      </c>
      <c r="D497" s="6" t="s">
        <v>14</v>
      </c>
      <c r="E497" s="6" t="s">
        <v>34</v>
      </c>
      <c r="F497" s="6" t="s">
        <v>18</v>
      </c>
      <c r="G497" s="6">
        <v>2</v>
      </c>
      <c r="H497" s="6">
        <v>1426</v>
      </c>
    </row>
    <row r="498" s="2" customFormat="true" ht="22.5" customHeight="true" spans="1:8">
      <c r="A498" s="6">
        <f>496</f>
        <v>496</v>
      </c>
      <c r="B498" s="6">
        <v>43075</v>
      </c>
      <c r="C498" s="6" t="s">
        <v>528</v>
      </c>
      <c r="D498" s="6" t="s">
        <v>14</v>
      </c>
      <c r="E498" s="6" t="s">
        <v>203</v>
      </c>
      <c r="F498" s="6" t="s">
        <v>12</v>
      </c>
      <c r="G498" s="6">
        <v>1</v>
      </c>
      <c r="H498" s="6">
        <v>808</v>
      </c>
    </row>
    <row r="499" s="2" customFormat="true" ht="22.5" customHeight="true" spans="1:8">
      <c r="A499" s="6">
        <f>497</f>
        <v>497</v>
      </c>
      <c r="B499" s="6">
        <v>43075</v>
      </c>
      <c r="C499" s="6" t="s">
        <v>529</v>
      </c>
      <c r="D499" s="6" t="s">
        <v>10</v>
      </c>
      <c r="E499" s="6" t="s">
        <v>471</v>
      </c>
      <c r="F499" s="6" t="s">
        <v>18</v>
      </c>
      <c r="G499" s="6">
        <v>1</v>
      </c>
      <c r="H499" s="6">
        <v>663</v>
      </c>
    </row>
    <row r="500" s="2" customFormat="true" ht="22.5" customHeight="true" spans="1:8">
      <c r="A500" s="6">
        <f>498</f>
        <v>498</v>
      </c>
      <c r="B500" s="6">
        <v>43075</v>
      </c>
      <c r="C500" s="6" t="s">
        <v>530</v>
      </c>
      <c r="D500" s="6" t="s">
        <v>10</v>
      </c>
      <c r="E500" s="6" t="s">
        <v>471</v>
      </c>
      <c r="F500" s="6" t="s">
        <v>18</v>
      </c>
      <c r="G500" s="6">
        <v>1</v>
      </c>
      <c r="H500" s="6">
        <v>708</v>
      </c>
    </row>
    <row r="501" s="2" customFormat="true" ht="22.5" customHeight="true" spans="1:8">
      <c r="A501" s="6">
        <f>499</f>
        <v>499</v>
      </c>
      <c r="B501" s="6">
        <v>43075</v>
      </c>
      <c r="C501" s="6" t="s">
        <v>531</v>
      </c>
      <c r="D501" s="6" t="s">
        <v>10</v>
      </c>
      <c r="E501" s="6" t="s">
        <v>471</v>
      </c>
      <c r="F501" s="6" t="s">
        <v>18</v>
      </c>
      <c r="G501" s="6">
        <v>1</v>
      </c>
      <c r="H501" s="6">
        <v>708</v>
      </c>
    </row>
    <row r="502" s="2" customFormat="true" ht="22.5" customHeight="true" spans="1:8">
      <c r="A502" s="6">
        <f>500</f>
        <v>500</v>
      </c>
      <c r="B502" s="6">
        <v>43075</v>
      </c>
      <c r="C502" s="6" t="s">
        <v>532</v>
      </c>
      <c r="D502" s="6" t="s">
        <v>14</v>
      </c>
      <c r="E502" s="6" t="s">
        <v>203</v>
      </c>
      <c r="F502" s="6" t="s">
        <v>18</v>
      </c>
      <c r="G502" s="6">
        <v>1</v>
      </c>
      <c r="H502" s="6">
        <v>708</v>
      </c>
    </row>
    <row r="503" s="2" customFormat="true" ht="22.5" customHeight="true" spans="1:8">
      <c r="A503" s="6">
        <f>501</f>
        <v>501</v>
      </c>
      <c r="B503" s="6">
        <v>43075</v>
      </c>
      <c r="C503" s="6" t="s">
        <v>533</v>
      </c>
      <c r="D503" s="6" t="s">
        <v>10</v>
      </c>
      <c r="E503" s="6" t="s">
        <v>458</v>
      </c>
      <c r="F503" s="6" t="s">
        <v>18</v>
      </c>
      <c r="G503" s="6">
        <v>1</v>
      </c>
      <c r="H503" s="6">
        <v>660</v>
      </c>
    </row>
    <row r="504" s="2" customFormat="true" ht="22.5" customHeight="true" spans="1:8">
      <c r="A504" s="6">
        <f>502</f>
        <v>502</v>
      </c>
      <c r="B504" s="6">
        <v>43075</v>
      </c>
      <c r="C504" s="6" t="s">
        <v>534</v>
      </c>
      <c r="D504" s="6" t="s">
        <v>14</v>
      </c>
      <c r="E504" s="6" t="s">
        <v>203</v>
      </c>
      <c r="F504" s="6" t="s">
        <v>12</v>
      </c>
      <c r="G504" s="6">
        <v>1</v>
      </c>
      <c r="H504" s="6">
        <v>708</v>
      </c>
    </row>
    <row r="505" s="2" customFormat="true" ht="22.5" customHeight="true" spans="1:8">
      <c r="A505" s="6">
        <f>503</f>
        <v>503</v>
      </c>
      <c r="B505" s="6">
        <v>43075</v>
      </c>
      <c r="C505" s="6" t="s">
        <v>125</v>
      </c>
      <c r="D505" s="6" t="s">
        <v>10</v>
      </c>
      <c r="E505" s="6" t="s">
        <v>471</v>
      </c>
      <c r="F505" s="6" t="s">
        <v>18</v>
      </c>
      <c r="G505" s="6">
        <v>1</v>
      </c>
      <c r="H505" s="6">
        <v>663</v>
      </c>
    </row>
    <row r="506" s="2" customFormat="true" ht="22.5" customHeight="true" spans="1:8">
      <c r="A506" s="6">
        <f>504</f>
        <v>504</v>
      </c>
      <c r="B506" s="6">
        <v>43075</v>
      </c>
      <c r="C506" s="6" t="s">
        <v>535</v>
      </c>
      <c r="D506" s="6" t="s">
        <v>10</v>
      </c>
      <c r="E506" s="6" t="s">
        <v>203</v>
      </c>
      <c r="F506" s="6" t="s">
        <v>12</v>
      </c>
      <c r="G506" s="6">
        <v>1</v>
      </c>
      <c r="H506" s="6">
        <v>808</v>
      </c>
    </row>
    <row r="507" s="2" customFormat="true" ht="22.5" customHeight="true" spans="1:8">
      <c r="A507" s="6">
        <f>505</f>
        <v>505</v>
      </c>
      <c r="B507" s="6">
        <v>43075</v>
      </c>
      <c r="C507" s="6" t="s">
        <v>536</v>
      </c>
      <c r="D507" s="6" t="s">
        <v>10</v>
      </c>
      <c r="E507" s="6" t="s">
        <v>458</v>
      </c>
      <c r="F507" s="6" t="s">
        <v>18</v>
      </c>
      <c r="G507" s="6">
        <v>1</v>
      </c>
      <c r="H507" s="6">
        <v>788</v>
      </c>
    </row>
    <row r="508" s="2" customFormat="true" ht="22.5" customHeight="true" spans="1:8">
      <c r="A508" s="6">
        <f>506</f>
        <v>506</v>
      </c>
      <c r="B508" s="6">
        <v>43075</v>
      </c>
      <c r="C508" s="6" t="s">
        <v>537</v>
      </c>
      <c r="D508" s="6" t="s">
        <v>10</v>
      </c>
      <c r="E508" s="6" t="s">
        <v>203</v>
      </c>
      <c r="F508" s="6" t="s">
        <v>12</v>
      </c>
      <c r="G508" s="6">
        <v>1</v>
      </c>
      <c r="H508" s="6">
        <v>708</v>
      </c>
    </row>
    <row r="509" s="2" customFormat="true" ht="22.5" customHeight="true" spans="1:8">
      <c r="A509" s="6">
        <f>507</f>
        <v>507</v>
      </c>
      <c r="B509" s="6">
        <v>43075</v>
      </c>
      <c r="C509" s="6" t="s">
        <v>538</v>
      </c>
      <c r="D509" s="6" t="s">
        <v>14</v>
      </c>
      <c r="E509" s="6" t="s">
        <v>539</v>
      </c>
      <c r="F509" s="6" t="s">
        <v>18</v>
      </c>
      <c r="G509" s="6">
        <v>1</v>
      </c>
      <c r="H509" s="6">
        <v>678</v>
      </c>
    </row>
    <row r="510" s="2" customFormat="true" ht="22.5" customHeight="true" spans="1:8">
      <c r="A510" s="6">
        <f>508</f>
        <v>508</v>
      </c>
      <c r="B510" s="6">
        <v>43075</v>
      </c>
      <c r="C510" s="6" t="s">
        <v>540</v>
      </c>
      <c r="D510" s="6" t="s">
        <v>14</v>
      </c>
      <c r="E510" s="6" t="s">
        <v>458</v>
      </c>
      <c r="F510" s="6" t="s">
        <v>18</v>
      </c>
      <c r="G510" s="6">
        <v>1</v>
      </c>
      <c r="H510" s="6">
        <v>688</v>
      </c>
    </row>
    <row r="511" s="2" customFormat="true" ht="22.5" customHeight="true" spans="1:8">
      <c r="A511" s="6">
        <f>509</f>
        <v>509</v>
      </c>
      <c r="B511" s="6">
        <v>43075</v>
      </c>
      <c r="C511" s="6" t="s">
        <v>541</v>
      </c>
      <c r="D511" s="6" t="s">
        <v>10</v>
      </c>
      <c r="E511" s="6" t="s">
        <v>471</v>
      </c>
      <c r="F511" s="6" t="s">
        <v>18</v>
      </c>
      <c r="G511" s="6">
        <v>1</v>
      </c>
      <c r="H511" s="6">
        <v>708</v>
      </c>
    </row>
    <row r="512" s="2" customFormat="true" ht="22.5" customHeight="true" spans="1:8">
      <c r="A512" s="6">
        <f>510</f>
        <v>510</v>
      </c>
      <c r="B512" s="6">
        <v>43075</v>
      </c>
      <c r="C512" s="6" t="s">
        <v>542</v>
      </c>
      <c r="D512" s="6" t="s">
        <v>10</v>
      </c>
      <c r="E512" s="6" t="s">
        <v>203</v>
      </c>
      <c r="F512" s="6" t="s">
        <v>12</v>
      </c>
      <c r="G512" s="6">
        <v>2</v>
      </c>
      <c r="H512" s="6">
        <v>1203</v>
      </c>
    </row>
    <row r="513" s="2" customFormat="true" ht="22.5" customHeight="true" spans="1:8">
      <c r="A513" s="6">
        <f>511</f>
        <v>511</v>
      </c>
      <c r="B513" s="6">
        <v>43075</v>
      </c>
      <c r="C513" s="6" t="s">
        <v>543</v>
      </c>
      <c r="D513" s="6" t="s">
        <v>10</v>
      </c>
      <c r="E513" s="6" t="s">
        <v>539</v>
      </c>
      <c r="F513" s="6" t="s">
        <v>18</v>
      </c>
      <c r="G513" s="6">
        <v>1</v>
      </c>
      <c r="H513" s="6">
        <v>708</v>
      </c>
    </row>
    <row r="514" s="2" customFormat="true" ht="22.5" customHeight="true" spans="1:8">
      <c r="A514" s="6">
        <f>512</f>
        <v>512</v>
      </c>
      <c r="B514" s="6">
        <v>43075</v>
      </c>
      <c r="C514" s="6" t="s">
        <v>544</v>
      </c>
      <c r="D514" s="6" t="s">
        <v>10</v>
      </c>
      <c r="E514" s="6" t="s">
        <v>539</v>
      </c>
      <c r="F514" s="6" t="s">
        <v>18</v>
      </c>
      <c r="G514" s="6">
        <v>1</v>
      </c>
      <c r="H514" s="6">
        <v>708</v>
      </c>
    </row>
    <row r="515" s="2" customFormat="true" ht="22.5" customHeight="true" spans="1:8">
      <c r="A515" s="6">
        <f>513</f>
        <v>513</v>
      </c>
      <c r="B515" s="6">
        <v>43075</v>
      </c>
      <c r="C515" s="6" t="s">
        <v>545</v>
      </c>
      <c r="D515" s="6" t="s">
        <v>10</v>
      </c>
      <c r="E515" s="6" t="s">
        <v>458</v>
      </c>
      <c r="F515" s="6" t="s">
        <v>12</v>
      </c>
      <c r="G515" s="6">
        <v>2</v>
      </c>
      <c r="H515" s="6">
        <v>1586</v>
      </c>
    </row>
    <row r="516" s="2" customFormat="true" ht="22.5" customHeight="true" spans="1:8">
      <c r="A516" s="6">
        <f>514</f>
        <v>514</v>
      </c>
      <c r="B516" s="6">
        <v>43075</v>
      </c>
      <c r="C516" s="6" t="s">
        <v>546</v>
      </c>
      <c r="D516" s="6" t="s">
        <v>10</v>
      </c>
      <c r="E516" s="6" t="s">
        <v>471</v>
      </c>
      <c r="F516" s="6" t="s">
        <v>18</v>
      </c>
      <c r="G516" s="6">
        <v>1</v>
      </c>
      <c r="H516" s="6">
        <v>708</v>
      </c>
    </row>
    <row r="517" s="2" customFormat="true" ht="22.5" customHeight="true" spans="1:8">
      <c r="A517" s="6">
        <f>515</f>
        <v>515</v>
      </c>
      <c r="B517" s="6">
        <v>43075</v>
      </c>
      <c r="C517" s="6" t="s">
        <v>547</v>
      </c>
      <c r="D517" s="6" t="s">
        <v>14</v>
      </c>
      <c r="E517" s="6" t="s">
        <v>471</v>
      </c>
      <c r="F517" s="6" t="s">
        <v>18</v>
      </c>
      <c r="G517" s="6">
        <v>2</v>
      </c>
      <c r="H517" s="6">
        <v>1364</v>
      </c>
    </row>
    <row r="518" s="2" customFormat="true" ht="22.5" customHeight="true" spans="1:8">
      <c r="A518" s="6">
        <f>516</f>
        <v>516</v>
      </c>
      <c r="B518" s="6">
        <v>43075</v>
      </c>
      <c r="C518" s="6" t="s">
        <v>548</v>
      </c>
      <c r="D518" s="6" t="s">
        <v>10</v>
      </c>
      <c r="E518" s="6" t="s">
        <v>458</v>
      </c>
      <c r="F518" s="6" t="s">
        <v>18</v>
      </c>
      <c r="G518" s="6">
        <v>1</v>
      </c>
      <c r="H518" s="6">
        <v>663</v>
      </c>
    </row>
    <row r="519" s="2" customFormat="true" ht="22.5" customHeight="true" spans="1:8">
      <c r="A519" s="6">
        <f>517</f>
        <v>517</v>
      </c>
      <c r="B519" s="6">
        <v>43075</v>
      </c>
      <c r="C519" s="6" t="s">
        <v>549</v>
      </c>
      <c r="D519" s="6" t="s">
        <v>10</v>
      </c>
      <c r="E519" s="6" t="s">
        <v>471</v>
      </c>
      <c r="F519" s="6" t="s">
        <v>18</v>
      </c>
      <c r="G519" s="6">
        <v>1</v>
      </c>
      <c r="H519" s="6">
        <v>708</v>
      </c>
    </row>
    <row r="520" s="2" customFormat="true" ht="22.5" customHeight="true" spans="1:8">
      <c r="A520" s="6">
        <f>518</f>
        <v>518</v>
      </c>
      <c r="B520" s="6">
        <v>43075</v>
      </c>
      <c r="C520" s="6" t="s">
        <v>550</v>
      </c>
      <c r="D520" s="6" t="s">
        <v>10</v>
      </c>
      <c r="E520" s="6" t="s">
        <v>539</v>
      </c>
      <c r="F520" s="6" t="s">
        <v>18</v>
      </c>
      <c r="G520" s="6">
        <v>1</v>
      </c>
      <c r="H520" s="6">
        <v>708</v>
      </c>
    </row>
    <row r="521" s="2" customFormat="true" ht="22.5" customHeight="true" spans="1:8">
      <c r="A521" s="6">
        <f>519</f>
        <v>519</v>
      </c>
      <c r="B521" s="6">
        <v>43075</v>
      </c>
      <c r="C521" s="6" t="s">
        <v>551</v>
      </c>
      <c r="D521" s="6" t="s">
        <v>10</v>
      </c>
      <c r="E521" s="6" t="s">
        <v>471</v>
      </c>
      <c r="F521" s="6" t="s">
        <v>18</v>
      </c>
      <c r="G521" s="6">
        <v>1</v>
      </c>
      <c r="H521" s="6">
        <v>663</v>
      </c>
    </row>
    <row r="522" s="2" customFormat="true" ht="22.5" customHeight="true" spans="1:8">
      <c r="A522" s="6">
        <f>520</f>
        <v>520</v>
      </c>
      <c r="B522" s="6">
        <v>43075</v>
      </c>
      <c r="C522" s="6" t="s">
        <v>552</v>
      </c>
      <c r="D522" s="6" t="s">
        <v>10</v>
      </c>
      <c r="E522" s="6" t="s">
        <v>471</v>
      </c>
      <c r="F522" s="6" t="s">
        <v>18</v>
      </c>
      <c r="G522" s="6">
        <v>1</v>
      </c>
      <c r="H522" s="6">
        <v>663</v>
      </c>
    </row>
    <row r="523" s="2" customFormat="true" ht="22.5" customHeight="true" spans="1:8">
      <c r="A523" s="6">
        <f>521</f>
        <v>521</v>
      </c>
      <c r="B523" s="6">
        <v>43075</v>
      </c>
      <c r="C523" s="6" t="s">
        <v>553</v>
      </c>
      <c r="D523" s="6" t="s">
        <v>14</v>
      </c>
      <c r="E523" s="6" t="s">
        <v>203</v>
      </c>
      <c r="F523" s="6" t="s">
        <v>12</v>
      </c>
      <c r="G523" s="6">
        <v>1</v>
      </c>
      <c r="H523" s="6">
        <v>678</v>
      </c>
    </row>
    <row r="524" s="2" customFormat="true" ht="22.5" customHeight="true" spans="1:8">
      <c r="A524" s="6">
        <f>522</f>
        <v>522</v>
      </c>
      <c r="B524" s="6">
        <v>43075</v>
      </c>
      <c r="C524" s="6" t="s">
        <v>554</v>
      </c>
      <c r="D524" s="6" t="s">
        <v>10</v>
      </c>
      <c r="E524" s="6" t="s">
        <v>458</v>
      </c>
      <c r="F524" s="6" t="s">
        <v>12</v>
      </c>
      <c r="G524" s="6">
        <v>1</v>
      </c>
      <c r="H524" s="6">
        <v>730</v>
      </c>
    </row>
    <row r="525" s="2" customFormat="true" ht="22.5" customHeight="true" spans="1:8">
      <c r="A525" s="6">
        <f>523</f>
        <v>523</v>
      </c>
      <c r="B525" s="6">
        <v>43075</v>
      </c>
      <c r="C525" s="6" t="s">
        <v>555</v>
      </c>
      <c r="D525" s="6" t="s">
        <v>10</v>
      </c>
      <c r="E525" s="6" t="s">
        <v>471</v>
      </c>
      <c r="F525" s="6" t="s">
        <v>18</v>
      </c>
      <c r="G525" s="6">
        <v>1</v>
      </c>
      <c r="H525" s="6">
        <v>728</v>
      </c>
    </row>
    <row r="526" s="2" customFormat="true" ht="22.5" customHeight="true" spans="1:8">
      <c r="A526" s="6">
        <f>524</f>
        <v>524</v>
      </c>
      <c r="B526" s="6">
        <v>43075</v>
      </c>
      <c r="C526" s="6" t="s">
        <v>556</v>
      </c>
      <c r="D526" s="6" t="s">
        <v>14</v>
      </c>
      <c r="E526" s="6" t="s">
        <v>539</v>
      </c>
      <c r="F526" s="6" t="s">
        <v>12</v>
      </c>
      <c r="G526" s="6">
        <v>2</v>
      </c>
      <c r="H526" s="6">
        <v>1420</v>
      </c>
    </row>
    <row r="527" s="2" customFormat="true" ht="22.5" customHeight="true" spans="1:8">
      <c r="A527" s="6">
        <f>525</f>
        <v>525</v>
      </c>
      <c r="B527" s="6">
        <v>43075</v>
      </c>
      <c r="C527" s="6" t="s">
        <v>52</v>
      </c>
      <c r="D527" s="6" t="s">
        <v>10</v>
      </c>
      <c r="E527" s="6" t="s">
        <v>471</v>
      </c>
      <c r="F527" s="6" t="s">
        <v>12</v>
      </c>
      <c r="G527" s="6">
        <v>1</v>
      </c>
      <c r="H527" s="6">
        <v>779</v>
      </c>
    </row>
    <row r="528" s="2" customFormat="true" ht="22.5" customHeight="true" spans="1:8">
      <c r="A528" s="6">
        <f>526</f>
        <v>526</v>
      </c>
      <c r="B528" s="6">
        <v>43075</v>
      </c>
      <c r="C528" s="6" t="s">
        <v>557</v>
      </c>
      <c r="D528" s="6" t="s">
        <v>10</v>
      </c>
      <c r="E528" s="6" t="s">
        <v>458</v>
      </c>
      <c r="F528" s="6" t="s">
        <v>18</v>
      </c>
      <c r="G528" s="6">
        <v>1</v>
      </c>
      <c r="H528" s="6">
        <v>778</v>
      </c>
    </row>
    <row r="529" s="2" customFormat="true" ht="22.5" customHeight="true" spans="1:8">
      <c r="A529" s="6">
        <f>527</f>
        <v>527</v>
      </c>
      <c r="B529" s="6">
        <v>43075</v>
      </c>
      <c r="C529" s="6" t="s">
        <v>558</v>
      </c>
      <c r="D529" s="6" t="s">
        <v>10</v>
      </c>
      <c r="E529" s="6" t="s">
        <v>471</v>
      </c>
      <c r="F529" s="6" t="s">
        <v>18</v>
      </c>
      <c r="G529" s="6">
        <v>1</v>
      </c>
      <c r="H529" s="6">
        <v>738</v>
      </c>
    </row>
    <row r="530" s="2" customFormat="true" ht="22.5" customHeight="true" spans="1:8">
      <c r="A530" s="6">
        <f>528</f>
        <v>528</v>
      </c>
      <c r="B530" s="6">
        <v>43075</v>
      </c>
      <c r="C530" s="6" t="s">
        <v>559</v>
      </c>
      <c r="D530" s="6" t="s">
        <v>10</v>
      </c>
      <c r="E530" s="6" t="s">
        <v>560</v>
      </c>
      <c r="F530" s="6" t="s">
        <v>18</v>
      </c>
      <c r="G530" s="6">
        <v>1</v>
      </c>
      <c r="H530" s="6">
        <v>728</v>
      </c>
    </row>
    <row r="531" s="2" customFormat="true" ht="22.5" customHeight="true" spans="1:8">
      <c r="A531" s="6">
        <f>529</f>
        <v>529</v>
      </c>
      <c r="B531" s="6">
        <v>43075</v>
      </c>
      <c r="C531" s="6" t="s">
        <v>561</v>
      </c>
      <c r="D531" s="6" t="s">
        <v>10</v>
      </c>
      <c r="E531" s="6" t="s">
        <v>203</v>
      </c>
      <c r="F531" s="6" t="s">
        <v>12</v>
      </c>
      <c r="G531" s="6">
        <v>1</v>
      </c>
      <c r="H531" s="6">
        <v>708</v>
      </c>
    </row>
    <row r="532" s="2" customFormat="true" ht="22.5" customHeight="true" spans="1:8">
      <c r="A532" s="6">
        <f>530</f>
        <v>530</v>
      </c>
      <c r="B532" s="6">
        <v>43075</v>
      </c>
      <c r="C532" s="6" t="s">
        <v>562</v>
      </c>
      <c r="D532" s="6" t="s">
        <v>14</v>
      </c>
      <c r="E532" s="6" t="s">
        <v>539</v>
      </c>
      <c r="F532" s="6" t="s">
        <v>18</v>
      </c>
      <c r="G532" s="6">
        <v>1</v>
      </c>
      <c r="H532" s="6">
        <v>808</v>
      </c>
    </row>
    <row r="533" s="2" customFormat="true" ht="22.5" customHeight="true" spans="1:8">
      <c r="A533" s="6">
        <f>531</f>
        <v>531</v>
      </c>
      <c r="B533" s="6">
        <v>43075</v>
      </c>
      <c r="C533" s="6" t="s">
        <v>563</v>
      </c>
      <c r="D533" s="6" t="s">
        <v>14</v>
      </c>
      <c r="E533" s="6" t="s">
        <v>458</v>
      </c>
      <c r="F533" s="6" t="s">
        <v>18</v>
      </c>
      <c r="G533" s="6">
        <v>1</v>
      </c>
      <c r="H533" s="6">
        <v>663</v>
      </c>
    </row>
    <row r="534" s="2" customFormat="true" ht="22.5" customHeight="true" spans="1:8">
      <c r="A534" s="6">
        <f>532</f>
        <v>532</v>
      </c>
      <c r="B534" s="6">
        <v>43075</v>
      </c>
      <c r="C534" s="6" t="s">
        <v>564</v>
      </c>
      <c r="D534" s="6" t="s">
        <v>14</v>
      </c>
      <c r="E534" s="6" t="s">
        <v>203</v>
      </c>
      <c r="F534" s="6" t="s">
        <v>18</v>
      </c>
      <c r="G534" s="6">
        <v>1</v>
      </c>
      <c r="H534" s="6">
        <v>738</v>
      </c>
    </row>
    <row r="535" s="2" customFormat="true" ht="22.5" customHeight="true" spans="1:8">
      <c r="A535" s="6">
        <f>533</f>
        <v>533</v>
      </c>
      <c r="B535" s="6">
        <v>43075</v>
      </c>
      <c r="C535" s="6" t="s">
        <v>565</v>
      </c>
      <c r="D535" s="6" t="s">
        <v>10</v>
      </c>
      <c r="E535" s="6" t="s">
        <v>203</v>
      </c>
      <c r="F535" s="6" t="s">
        <v>12</v>
      </c>
      <c r="G535" s="6">
        <v>1</v>
      </c>
      <c r="H535" s="6">
        <v>718</v>
      </c>
    </row>
    <row r="536" s="2" customFormat="true" ht="22.5" customHeight="true" spans="1:8">
      <c r="A536" s="6">
        <f>534</f>
        <v>534</v>
      </c>
      <c r="B536" s="6">
        <v>43075</v>
      </c>
      <c r="C536" s="6" t="s">
        <v>566</v>
      </c>
      <c r="D536" s="6" t="s">
        <v>10</v>
      </c>
      <c r="E536" s="6" t="s">
        <v>203</v>
      </c>
      <c r="F536" s="6" t="s">
        <v>18</v>
      </c>
      <c r="G536" s="6">
        <v>1</v>
      </c>
      <c r="H536" s="6">
        <v>708</v>
      </c>
    </row>
    <row r="537" s="2" customFormat="true" ht="22.5" customHeight="true" spans="1:8">
      <c r="A537" s="6">
        <f>535</f>
        <v>535</v>
      </c>
      <c r="B537" s="6">
        <v>43075</v>
      </c>
      <c r="C537" s="6" t="s">
        <v>567</v>
      </c>
      <c r="D537" s="6" t="s">
        <v>14</v>
      </c>
      <c r="E537" s="6" t="s">
        <v>471</v>
      </c>
      <c r="F537" s="6" t="s">
        <v>18</v>
      </c>
      <c r="G537" s="6">
        <v>2</v>
      </c>
      <c r="H537" s="6">
        <v>1456</v>
      </c>
    </row>
    <row r="538" s="2" customFormat="true" ht="22.5" customHeight="true" spans="1:8">
      <c r="A538" s="6">
        <f>536</f>
        <v>536</v>
      </c>
      <c r="B538" s="6">
        <v>43075</v>
      </c>
      <c r="C538" s="6" t="s">
        <v>568</v>
      </c>
      <c r="D538" s="6" t="s">
        <v>14</v>
      </c>
      <c r="E538" s="6" t="s">
        <v>539</v>
      </c>
      <c r="F538" s="6" t="s">
        <v>18</v>
      </c>
      <c r="G538" s="6">
        <v>1</v>
      </c>
      <c r="H538" s="6">
        <v>663</v>
      </c>
    </row>
    <row r="539" s="2" customFormat="true" ht="22.5" customHeight="true" spans="1:8">
      <c r="A539" s="6">
        <f>537</f>
        <v>537</v>
      </c>
      <c r="B539" s="6">
        <v>43075</v>
      </c>
      <c r="C539" s="6" t="s">
        <v>569</v>
      </c>
      <c r="D539" s="6" t="s">
        <v>10</v>
      </c>
      <c r="E539" s="6" t="s">
        <v>203</v>
      </c>
      <c r="F539" s="6" t="s">
        <v>18</v>
      </c>
      <c r="G539" s="6">
        <v>1</v>
      </c>
      <c r="H539" s="6">
        <v>708</v>
      </c>
    </row>
    <row r="540" s="2" customFormat="true" ht="22.5" customHeight="true" spans="1:8">
      <c r="A540" s="6">
        <f>538</f>
        <v>538</v>
      </c>
      <c r="B540" s="6">
        <v>43075</v>
      </c>
      <c r="C540" s="6" t="s">
        <v>570</v>
      </c>
      <c r="D540" s="6" t="s">
        <v>10</v>
      </c>
      <c r="E540" s="6" t="s">
        <v>458</v>
      </c>
      <c r="F540" s="6" t="s">
        <v>18</v>
      </c>
      <c r="G540" s="6">
        <v>1</v>
      </c>
      <c r="H540" s="6">
        <v>688</v>
      </c>
    </row>
    <row r="541" s="2" customFormat="true" ht="22.5" customHeight="true" spans="1:8">
      <c r="A541" s="6">
        <f>539</f>
        <v>539</v>
      </c>
      <c r="B541" s="6">
        <v>43075</v>
      </c>
      <c r="C541" s="6" t="s">
        <v>571</v>
      </c>
      <c r="D541" s="6" t="s">
        <v>14</v>
      </c>
      <c r="E541" s="6" t="s">
        <v>471</v>
      </c>
      <c r="F541" s="6" t="s">
        <v>18</v>
      </c>
      <c r="G541" s="6">
        <v>2</v>
      </c>
      <c r="H541" s="6">
        <v>1416</v>
      </c>
    </row>
    <row r="542" s="2" customFormat="true" ht="22.5" customHeight="true" spans="1:8">
      <c r="A542" s="6">
        <f>540</f>
        <v>540</v>
      </c>
      <c r="B542" s="6">
        <v>43075</v>
      </c>
      <c r="C542" s="6" t="s">
        <v>572</v>
      </c>
      <c r="D542" s="6" t="s">
        <v>10</v>
      </c>
      <c r="E542" s="6" t="s">
        <v>539</v>
      </c>
      <c r="F542" s="6" t="s">
        <v>18</v>
      </c>
      <c r="G542" s="6">
        <v>1</v>
      </c>
      <c r="H542" s="6">
        <v>708</v>
      </c>
    </row>
    <row r="543" s="2" customFormat="true" ht="22.5" customHeight="true" spans="1:8">
      <c r="A543" s="6">
        <f>541</f>
        <v>541</v>
      </c>
      <c r="B543" s="6">
        <v>43075</v>
      </c>
      <c r="C543" s="6" t="s">
        <v>573</v>
      </c>
      <c r="D543" s="6" t="s">
        <v>10</v>
      </c>
      <c r="E543" s="6" t="s">
        <v>203</v>
      </c>
      <c r="F543" s="6" t="s">
        <v>18</v>
      </c>
      <c r="G543" s="6">
        <v>1</v>
      </c>
      <c r="H543" s="6">
        <v>688</v>
      </c>
    </row>
    <row r="544" s="2" customFormat="true" ht="22.5" customHeight="true" spans="1:8">
      <c r="A544" s="6">
        <f>542</f>
        <v>542</v>
      </c>
      <c r="B544" s="6">
        <v>43075</v>
      </c>
      <c r="C544" s="6" t="s">
        <v>574</v>
      </c>
      <c r="D544" s="6" t="s">
        <v>10</v>
      </c>
      <c r="E544" s="6" t="s">
        <v>471</v>
      </c>
      <c r="F544" s="6" t="s">
        <v>18</v>
      </c>
      <c r="G544" s="6">
        <v>1</v>
      </c>
      <c r="H544" s="6">
        <v>708</v>
      </c>
    </row>
    <row r="545" s="2" customFormat="true" ht="22.5" customHeight="true" spans="1:8">
      <c r="A545" s="6">
        <f>543</f>
        <v>543</v>
      </c>
      <c r="B545" s="6">
        <v>43075</v>
      </c>
      <c r="C545" s="6" t="s">
        <v>575</v>
      </c>
      <c r="D545" s="6" t="s">
        <v>14</v>
      </c>
      <c r="E545" s="6" t="s">
        <v>471</v>
      </c>
      <c r="F545" s="6" t="s">
        <v>18</v>
      </c>
      <c r="G545" s="6">
        <v>1</v>
      </c>
      <c r="H545" s="6">
        <v>663</v>
      </c>
    </row>
    <row r="546" s="2" customFormat="true" ht="22.5" customHeight="true" spans="1:8">
      <c r="A546" s="6">
        <f>544</f>
        <v>544</v>
      </c>
      <c r="B546" s="6">
        <v>43075</v>
      </c>
      <c r="C546" s="6" t="s">
        <v>576</v>
      </c>
      <c r="D546" s="6" t="s">
        <v>10</v>
      </c>
      <c r="E546" s="6" t="s">
        <v>560</v>
      </c>
      <c r="F546" s="6" t="s">
        <v>18</v>
      </c>
      <c r="G546" s="6">
        <v>1</v>
      </c>
      <c r="H546" s="6">
        <v>748</v>
      </c>
    </row>
    <row r="547" s="2" customFormat="true" ht="22.5" customHeight="true" spans="1:8">
      <c r="A547" s="6">
        <f>545</f>
        <v>545</v>
      </c>
      <c r="B547" s="6">
        <v>43075</v>
      </c>
      <c r="C547" s="6" t="s">
        <v>577</v>
      </c>
      <c r="D547" s="6" t="s">
        <v>14</v>
      </c>
      <c r="E547" s="6" t="s">
        <v>471</v>
      </c>
      <c r="F547" s="6" t="s">
        <v>18</v>
      </c>
      <c r="G547" s="6">
        <v>2</v>
      </c>
      <c r="H547" s="6">
        <v>1478</v>
      </c>
    </row>
    <row r="548" s="2" customFormat="true" ht="22.5" customHeight="true" spans="1:8">
      <c r="A548" s="6">
        <f>546</f>
        <v>546</v>
      </c>
      <c r="B548" s="6">
        <v>43075</v>
      </c>
      <c r="C548" s="6" t="s">
        <v>578</v>
      </c>
      <c r="D548" s="6" t="s">
        <v>14</v>
      </c>
      <c r="E548" s="6" t="s">
        <v>458</v>
      </c>
      <c r="F548" s="6" t="s">
        <v>18</v>
      </c>
      <c r="G548" s="6">
        <v>1</v>
      </c>
      <c r="H548" s="6">
        <v>808</v>
      </c>
    </row>
    <row r="549" s="2" customFormat="true" ht="22.5" customHeight="true" spans="1:8">
      <c r="A549" s="6">
        <f>547</f>
        <v>547</v>
      </c>
      <c r="B549" s="6">
        <v>43075</v>
      </c>
      <c r="C549" s="6" t="s">
        <v>579</v>
      </c>
      <c r="D549" s="6" t="s">
        <v>14</v>
      </c>
      <c r="E549" s="6" t="s">
        <v>539</v>
      </c>
      <c r="F549" s="6" t="s">
        <v>18</v>
      </c>
      <c r="G549" s="6">
        <v>2</v>
      </c>
      <c r="H549" s="6">
        <v>1416</v>
      </c>
    </row>
    <row r="550" s="2" customFormat="true" ht="22.5" customHeight="true" spans="1:8">
      <c r="A550" s="6">
        <f>548</f>
        <v>548</v>
      </c>
      <c r="B550" s="6">
        <v>43075</v>
      </c>
      <c r="C550" s="6" t="s">
        <v>580</v>
      </c>
      <c r="D550" s="6" t="s">
        <v>14</v>
      </c>
      <c r="E550" s="6" t="s">
        <v>458</v>
      </c>
      <c r="F550" s="6" t="s">
        <v>12</v>
      </c>
      <c r="G550" s="6">
        <v>1</v>
      </c>
      <c r="H550" s="6">
        <v>750</v>
      </c>
    </row>
    <row r="551" s="2" customFormat="true" ht="22.5" customHeight="true" spans="1:8">
      <c r="A551" s="6">
        <f>549</f>
        <v>549</v>
      </c>
      <c r="B551" s="6">
        <v>43075</v>
      </c>
      <c r="C551" s="6" t="s">
        <v>581</v>
      </c>
      <c r="D551" s="6" t="s">
        <v>14</v>
      </c>
      <c r="E551" s="6" t="s">
        <v>203</v>
      </c>
      <c r="F551" s="6" t="s">
        <v>18</v>
      </c>
      <c r="G551" s="6">
        <v>1</v>
      </c>
      <c r="H551" s="6">
        <v>738</v>
      </c>
    </row>
    <row r="552" s="2" customFormat="true" ht="22.5" customHeight="true" spans="1:8">
      <c r="A552" s="6">
        <f>550</f>
        <v>550</v>
      </c>
      <c r="B552" s="6">
        <v>43075</v>
      </c>
      <c r="C552" s="6" t="s">
        <v>582</v>
      </c>
      <c r="D552" s="6" t="s">
        <v>14</v>
      </c>
      <c r="E552" s="6" t="s">
        <v>471</v>
      </c>
      <c r="F552" s="6" t="s">
        <v>18</v>
      </c>
      <c r="G552" s="6">
        <v>2</v>
      </c>
      <c r="H552" s="6">
        <v>1359</v>
      </c>
    </row>
    <row r="553" s="2" customFormat="true" ht="22.5" customHeight="true" spans="1:8">
      <c r="A553" s="6">
        <f>551</f>
        <v>551</v>
      </c>
      <c r="B553" s="6">
        <v>43075</v>
      </c>
      <c r="C553" s="6" t="s">
        <v>583</v>
      </c>
      <c r="D553" s="6" t="s">
        <v>10</v>
      </c>
      <c r="E553" s="6" t="s">
        <v>203</v>
      </c>
      <c r="F553" s="6" t="s">
        <v>18</v>
      </c>
      <c r="G553" s="6">
        <v>1</v>
      </c>
      <c r="H553" s="6">
        <v>708</v>
      </c>
    </row>
    <row r="554" s="2" customFormat="true" ht="22.5" customHeight="true" spans="1:8">
      <c r="A554" s="6">
        <f>552</f>
        <v>552</v>
      </c>
      <c r="B554" s="6">
        <v>43075</v>
      </c>
      <c r="C554" s="6" t="s">
        <v>584</v>
      </c>
      <c r="D554" s="6" t="s">
        <v>10</v>
      </c>
      <c r="E554" s="6" t="s">
        <v>471</v>
      </c>
      <c r="F554" s="6" t="s">
        <v>18</v>
      </c>
      <c r="G554" s="6">
        <v>1</v>
      </c>
      <c r="H554" s="6">
        <v>708</v>
      </c>
    </row>
    <row r="555" s="2" customFormat="true" ht="22.5" customHeight="true" spans="1:8">
      <c r="A555" s="6">
        <f>553</f>
        <v>553</v>
      </c>
      <c r="B555" s="6">
        <v>43075</v>
      </c>
      <c r="C555" s="6" t="s">
        <v>585</v>
      </c>
      <c r="D555" s="6" t="s">
        <v>14</v>
      </c>
      <c r="E555" s="6" t="s">
        <v>586</v>
      </c>
      <c r="F555" s="6" t="s">
        <v>18</v>
      </c>
      <c r="G555" s="6">
        <v>2</v>
      </c>
      <c r="H555" s="6">
        <v>1536</v>
      </c>
    </row>
    <row r="556" s="2" customFormat="true" ht="22.5" customHeight="true" spans="1:8">
      <c r="A556" s="6">
        <f>554</f>
        <v>554</v>
      </c>
      <c r="B556" s="6">
        <v>43075</v>
      </c>
      <c r="C556" s="6" t="s">
        <v>587</v>
      </c>
      <c r="D556" s="6" t="s">
        <v>14</v>
      </c>
      <c r="E556" s="6" t="s">
        <v>471</v>
      </c>
      <c r="F556" s="6" t="s">
        <v>18</v>
      </c>
      <c r="G556" s="6">
        <v>2</v>
      </c>
      <c r="H556" s="6">
        <v>1336</v>
      </c>
    </row>
    <row r="557" s="2" customFormat="true" ht="22.5" customHeight="true" spans="1:8">
      <c r="A557" s="6">
        <f>555</f>
        <v>555</v>
      </c>
      <c r="B557" s="6">
        <v>43075</v>
      </c>
      <c r="C557" s="6" t="s">
        <v>588</v>
      </c>
      <c r="D557" s="6" t="s">
        <v>10</v>
      </c>
      <c r="E557" s="6" t="s">
        <v>471</v>
      </c>
      <c r="F557" s="6" t="s">
        <v>18</v>
      </c>
      <c r="G557" s="6">
        <v>1</v>
      </c>
      <c r="H557" s="6">
        <v>728</v>
      </c>
    </row>
    <row r="558" s="2" customFormat="true" ht="22.5" customHeight="true" spans="1:8">
      <c r="A558" s="6">
        <f>556</f>
        <v>556</v>
      </c>
      <c r="B558" s="6">
        <v>43075</v>
      </c>
      <c r="C558" s="6" t="s">
        <v>589</v>
      </c>
      <c r="D558" s="6" t="s">
        <v>14</v>
      </c>
      <c r="E558" s="6" t="s">
        <v>560</v>
      </c>
      <c r="F558" s="6" t="s">
        <v>18</v>
      </c>
      <c r="G558" s="6">
        <v>2</v>
      </c>
      <c r="H558" s="6">
        <v>1456</v>
      </c>
    </row>
    <row r="559" s="2" customFormat="true" ht="22.5" customHeight="true" spans="1:8">
      <c r="A559" s="6">
        <f>557</f>
        <v>557</v>
      </c>
      <c r="B559" s="6">
        <v>43075</v>
      </c>
      <c r="C559" s="6" t="s">
        <v>590</v>
      </c>
      <c r="D559" s="6" t="s">
        <v>14</v>
      </c>
      <c r="E559" s="6" t="s">
        <v>471</v>
      </c>
      <c r="F559" s="6" t="s">
        <v>18</v>
      </c>
      <c r="G559" s="6">
        <v>2</v>
      </c>
      <c r="H559" s="6">
        <v>1356</v>
      </c>
    </row>
    <row r="560" s="2" customFormat="true" ht="22.5" customHeight="true" spans="1:8">
      <c r="A560" s="6">
        <f>558</f>
        <v>558</v>
      </c>
      <c r="B560" s="6">
        <v>43075</v>
      </c>
      <c r="C560" s="6" t="s">
        <v>591</v>
      </c>
      <c r="D560" s="6" t="s">
        <v>10</v>
      </c>
      <c r="E560" s="6" t="s">
        <v>458</v>
      </c>
      <c r="F560" s="6" t="s">
        <v>18</v>
      </c>
      <c r="G560" s="6">
        <v>1</v>
      </c>
      <c r="H560" s="6">
        <v>650</v>
      </c>
    </row>
    <row r="561" s="2" customFormat="true" ht="22.5" customHeight="true" spans="1:8">
      <c r="A561" s="6">
        <f>559</f>
        <v>559</v>
      </c>
      <c r="B561" s="6">
        <v>43075</v>
      </c>
      <c r="C561" s="6" t="s">
        <v>592</v>
      </c>
      <c r="D561" s="6" t="s">
        <v>10</v>
      </c>
      <c r="E561" s="6" t="s">
        <v>203</v>
      </c>
      <c r="F561" s="6" t="s">
        <v>18</v>
      </c>
      <c r="G561" s="6">
        <v>1</v>
      </c>
      <c r="H561" s="6">
        <v>688</v>
      </c>
    </row>
    <row r="562" s="2" customFormat="true" ht="22.5" customHeight="true" spans="1:8">
      <c r="A562" s="6">
        <f>560</f>
        <v>560</v>
      </c>
      <c r="B562" s="6">
        <v>43075</v>
      </c>
      <c r="C562" s="6" t="s">
        <v>593</v>
      </c>
      <c r="D562" s="6" t="s">
        <v>14</v>
      </c>
      <c r="E562" s="6" t="s">
        <v>560</v>
      </c>
      <c r="F562" s="6" t="s">
        <v>18</v>
      </c>
      <c r="G562" s="6">
        <v>2</v>
      </c>
      <c r="H562" s="6">
        <v>1616</v>
      </c>
    </row>
    <row r="563" s="2" customFormat="true" ht="22.5" customHeight="true" spans="1:8">
      <c r="A563" s="6">
        <f>561</f>
        <v>561</v>
      </c>
      <c r="B563" s="6">
        <v>43075</v>
      </c>
      <c r="C563" s="6" t="s">
        <v>594</v>
      </c>
      <c r="D563" s="6" t="s">
        <v>10</v>
      </c>
      <c r="E563" s="6" t="s">
        <v>203</v>
      </c>
      <c r="F563" s="6" t="s">
        <v>18</v>
      </c>
      <c r="G563" s="6">
        <v>1</v>
      </c>
      <c r="H563" s="6">
        <v>708</v>
      </c>
    </row>
    <row r="564" s="2" customFormat="true" ht="22.5" customHeight="true" spans="1:8">
      <c r="A564" s="6">
        <f>562</f>
        <v>562</v>
      </c>
      <c r="B564" s="6">
        <v>43075</v>
      </c>
      <c r="C564" s="6" t="s">
        <v>595</v>
      </c>
      <c r="D564" s="6" t="s">
        <v>14</v>
      </c>
      <c r="E564" s="6" t="s">
        <v>471</v>
      </c>
      <c r="F564" s="6" t="s">
        <v>12</v>
      </c>
      <c r="G564" s="6">
        <v>1</v>
      </c>
      <c r="H564" s="6">
        <v>793</v>
      </c>
    </row>
    <row r="565" s="2" customFormat="true" ht="22.5" customHeight="true" spans="1:8">
      <c r="A565" s="6">
        <f>563</f>
        <v>563</v>
      </c>
      <c r="B565" s="6">
        <v>43075</v>
      </c>
      <c r="C565" s="6" t="s">
        <v>596</v>
      </c>
      <c r="D565" s="6" t="s">
        <v>10</v>
      </c>
      <c r="E565" s="6" t="s">
        <v>471</v>
      </c>
      <c r="F565" s="6" t="s">
        <v>18</v>
      </c>
      <c r="G565" s="6">
        <v>1</v>
      </c>
      <c r="H565" s="6">
        <v>663</v>
      </c>
    </row>
    <row r="566" s="2" customFormat="true" ht="22.5" customHeight="true" spans="1:8">
      <c r="A566" s="6">
        <f>564</f>
        <v>564</v>
      </c>
      <c r="B566" s="6">
        <v>43075</v>
      </c>
      <c r="C566" s="6" t="s">
        <v>597</v>
      </c>
      <c r="D566" s="6" t="s">
        <v>14</v>
      </c>
      <c r="E566" s="6" t="s">
        <v>471</v>
      </c>
      <c r="F566" s="6" t="s">
        <v>18</v>
      </c>
      <c r="G566" s="6">
        <v>1</v>
      </c>
      <c r="H566" s="6">
        <v>715</v>
      </c>
    </row>
    <row r="567" s="2" customFormat="true" ht="22.5" customHeight="true" spans="1:8">
      <c r="A567" s="6">
        <f>565</f>
        <v>565</v>
      </c>
      <c r="B567" s="6">
        <v>43075</v>
      </c>
      <c r="C567" s="6" t="s">
        <v>598</v>
      </c>
      <c r="D567" s="6" t="s">
        <v>10</v>
      </c>
      <c r="E567" s="6" t="s">
        <v>458</v>
      </c>
      <c r="F567" s="6" t="s">
        <v>18</v>
      </c>
      <c r="G567" s="6">
        <v>1</v>
      </c>
      <c r="H567" s="6">
        <v>738</v>
      </c>
    </row>
    <row r="568" s="2" customFormat="true" ht="22.5" customHeight="true" spans="1:8">
      <c r="A568" s="6">
        <f>566</f>
        <v>566</v>
      </c>
      <c r="B568" s="6">
        <v>43075</v>
      </c>
      <c r="C568" s="6" t="s">
        <v>599</v>
      </c>
      <c r="D568" s="6" t="s">
        <v>14</v>
      </c>
      <c r="E568" s="6" t="s">
        <v>471</v>
      </c>
      <c r="F568" s="6" t="s">
        <v>18</v>
      </c>
      <c r="G568" s="6">
        <v>1</v>
      </c>
      <c r="H568" s="6">
        <v>708</v>
      </c>
    </row>
    <row r="569" s="2" customFormat="true" ht="22.5" customHeight="true" spans="1:8">
      <c r="A569" s="6">
        <f>567</f>
        <v>567</v>
      </c>
      <c r="B569" s="6">
        <v>43075</v>
      </c>
      <c r="C569" s="6" t="s">
        <v>600</v>
      </c>
      <c r="D569" s="6" t="s">
        <v>14</v>
      </c>
      <c r="E569" s="6" t="s">
        <v>471</v>
      </c>
      <c r="F569" s="6" t="s">
        <v>18</v>
      </c>
      <c r="G569" s="6">
        <v>1</v>
      </c>
      <c r="H569" s="6">
        <v>663</v>
      </c>
    </row>
    <row r="570" s="2" customFormat="true" ht="22.5" customHeight="true" spans="1:8">
      <c r="A570" s="6">
        <f>568</f>
        <v>568</v>
      </c>
      <c r="B570" s="6">
        <v>43075</v>
      </c>
      <c r="C570" s="6" t="s">
        <v>601</v>
      </c>
      <c r="D570" s="6" t="s">
        <v>14</v>
      </c>
      <c r="E570" s="6" t="s">
        <v>471</v>
      </c>
      <c r="F570" s="6" t="s">
        <v>18</v>
      </c>
      <c r="G570" s="6">
        <v>2</v>
      </c>
      <c r="H570" s="6">
        <v>1430</v>
      </c>
    </row>
    <row r="571" s="2" customFormat="true" ht="22.5" customHeight="true" spans="1:8">
      <c r="A571" s="6">
        <f>569</f>
        <v>569</v>
      </c>
      <c r="B571" s="6">
        <v>43075</v>
      </c>
      <c r="C571" s="6" t="s">
        <v>602</v>
      </c>
      <c r="D571" s="6" t="s">
        <v>10</v>
      </c>
      <c r="E571" s="6" t="s">
        <v>203</v>
      </c>
      <c r="F571" s="6" t="s">
        <v>18</v>
      </c>
      <c r="G571" s="6">
        <v>1</v>
      </c>
      <c r="H571" s="6">
        <v>698</v>
      </c>
    </row>
    <row r="572" s="2" customFormat="true" ht="22.5" customHeight="true" spans="1:8">
      <c r="A572" s="6">
        <f>570</f>
        <v>570</v>
      </c>
      <c r="B572" s="6">
        <v>43075</v>
      </c>
      <c r="C572" s="6" t="s">
        <v>603</v>
      </c>
      <c r="D572" s="6" t="s">
        <v>10</v>
      </c>
      <c r="E572" s="6" t="s">
        <v>458</v>
      </c>
      <c r="F572" s="6" t="s">
        <v>12</v>
      </c>
      <c r="G572" s="6">
        <v>1</v>
      </c>
      <c r="H572" s="6">
        <v>663</v>
      </c>
    </row>
    <row r="573" s="2" customFormat="true" ht="22.5" customHeight="true" spans="1:8">
      <c r="A573" s="6">
        <f>571</f>
        <v>571</v>
      </c>
      <c r="B573" s="6">
        <v>43075</v>
      </c>
      <c r="C573" s="6" t="s">
        <v>604</v>
      </c>
      <c r="D573" s="6" t="s">
        <v>10</v>
      </c>
      <c r="E573" s="6" t="s">
        <v>203</v>
      </c>
      <c r="F573" s="6" t="s">
        <v>18</v>
      </c>
      <c r="G573" s="6">
        <v>1</v>
      </c>
      <c r="H573" s="6">
        <v>738</v>
      </c>
    </row>
    <row r="574" s="2" customFormat="true" ht="22.5" customHeight="true" spans="1:8">
      <c r="A574" s="6">
        <f>572</f>
        <v>572</v>
      </c>
      <c r="B574" s="6">
        <v>43075</v>
      </c>
      <c r="C574" s="6" t="s">
        <v>605</v>
      </c>
      <c r="D574" s="6" t="s">
        <v>14</v>
      </c>
      <c r="E574" s="6" t="s">
        <v>471</v>
      </c>
      <c r="F574" s="6" t="s">
        <v>12</v>
      </c>
      <c r="G574" s="6">
        <v>2</v>
      </c>
      <c r="H574" s="6">
        <v>1508</v>
      </c>
    </row>
    <row r="575" s="2" customFormat="true" ht="22.5" customHeight="true" spans="1:8">
      <c r="A575" s="6">
        <f>573</f>
        <v>573</v>
      </c>
      <c r="B575" s="6">
        <v>43075</v>
      </c>
      <c r="C575" s="6" t="s">
        <v>606</v>
      </c>
      <c r="D575" s="6" t="s">
        <v>14</v>
      </c>
      <c r="E575" s="6" t="s">
        <v>203</v>
      </c>
      <c r="F575" s="6" t="s">
        <v>18</v>
      </c>
      <c r="G575" s="6">
        <v>2</v>
      </c>
      <c r="H575" s="6">
        <v>1318</v>
      </c>
    </row>
    <row r="576" s="2" customFormat="true" ht="22.5" customHeight="true" spans="1:8">
      <c r="A576" s="6">
        <f>574</f>
        <v>574</v>
      </c>
      <c r="B576" s="6">
        <v>43075</v>
      </c>
      <c r="C576" s="6" t="s">
        <v>607</v>
      </c>
      <c r="D576" s="6" t="s">
        <v>10</v>
      </c>
      <c r="E576" s="6" t="s">
        <v>203</v>
      </c>
      <c r="F576" s="6" t="s">
        <v>18</v>
      </c>
      <c r="G576" s="6">
        <v>1</v>
      </c>
      <c r="H576" s="6">
        <v>663</v>
      </c>
    </row>
    <row r="577" s="2" customFormat="true" ht="22.5" customHeight="true" spans="1:8">
      <c r="A577" s="6">
        <f>575</f>
        <v>575</v>
      </c>
      <c r="B577" s="6">
        <v>43075</v>
      </c>
      <c r="C577" s="6" t="s">
        <v>608</v>
      </c>
      <c r="D577" s="6" t="s">
        <v>14</v>
      </c>
      <c r="E577" s="6" t="s">
        <v>471</v>
      </c>
      <c r="F577" s="6" t="s">
        <v>18</v>
      </c>
      <c r="G577" s="6">
        <v>1</v>
      </c>
      <c r="H577" s="6">
        <v>713</v>
      </c>
    </row>
    <row r="578" s="2" customFormat="true" ht="22.5" customHeight="true" spans="1:8">
      <c r="A578" s="6">
        <f>576</f>
        <v>576</v>
      </c>
      <c r="B578" s="6">
        <v>43075</v>
      </c>
      <c r="C578" s="6" t="s">
        <v>609</v>
      </c>
      <c r="D578" s="6" t="s">
        <v>14</v>
      </c>
      <c r="E578" s="6" t="s">
        <v>560</v>
      </c>
      <c r="F578" s="6" t="s">
        <v>12</v>
      </c>
      <c r="G578" s="6">
        <v>2</v>
      </c>
      <c r="H578" s="6">
        <v>1528</v>
      </c>
    </row>
    <row r="579" s="2" customFormat="true" ht="22.5" customHeight="true" spans="1:8">
      <c r="A579" s="6">
        <f>577</f>
        <v>577</v>
      </c>
      <c r="B579" s="6">
        <v>43075</v>
      </c>
      <c r="C579" s="6" t="s">
        <v>610</v>
      </c>
      <c r="D579" s="6" t="s">
        <v>14</v>
      </c>
      <c r="E579" s="6" t="s">
        <v>471</v>
      </c>
      <c r="F579" s="6" t="s">
        <v>18</v>
      </c>
      <c r="G579" s="6">
        <v>2</v>
      </c>
      <c r="H579" s="6">
        <v>1416</v>
      </c>
    </row>
    <row r="580" s="2" customFormat="true" ht="22.5" customHeight="true" spans="1:8">
      <c r="A580" s="6">
        <f>578</f>
        <v>578</v>
      </c>
      <c r="B580" s="6">
        <v>43075</v>
      </c>
      <c r="C580" s="6" t="s">
        <v>611</v>
      </c>
      <c r="D580" s="6" t="s">
        <v>10</v>
      </c>
      <c r="E580" s="6" t="s">
        <v>471</v>
      </c>
      <c r="F580" s="6" t="s">
        <v>18</v>
      </c>
      <c r="G580" s="6">
        <v>1</v>
      </c>
      <c r="H580" s="6">
        <v>768</v>
      </c>
    </row>
    <row r="581" s="2" customFormat="true" ht="22.5" customHeight="true" spans="1:8">
      <c r="A581" s="6">
        <f>579</f>
        <v>579</v>
      </c>
      <c r="B581" s="6">
        <v>43075</v>
      </c>
      <c r="C581" s="6" t="s">
        <v>612</v>
      </c>
      <c r="D581" s="6" t="s">
        <v>10</v>
      </c>
      <c r="E581" s="6" t="s">
        <v>471</v>
      </c>
      <c r="F581" s="6" t="s">
        <v>18</v>
      </c>
      <c r="G581" s="6">
        <v>1</v>
      </c>
      <c r="H581" s="6">
        <v>663</v>
      </c>
    </row>
    <row r="582" s="2" customFormat="true" ht="22.5" customHeight="true" spans="1:8">
      <c r="A582" s="6">
        <f>580</f>
        <v>580</v>
      </c>
      <c r="B582" s="6">
        <v>43075</v>
      </c>
      <c r="C582" s="6" t="s">
        <v>613</v>
      </c>
      <c r="D582" s="6" t="s">
        <v>14</v>
      </c>
      <c r="E582" s="6" t="s">
        <v>471</v>
      </c>
      <c r="F582" s="6" t="s">
        <v>18</v>
      </c>
      <c r="G582" s="6">
        <v>1</v>
      </c>
      <c r="H582" s="6">
        <v>708</v>
      </c>
    </row>
    <row r="583" s="2" customFormat="true" ht="22.5" customHeight="true" spans="1:8">
      <c r="A583" s="6">
        <f>581</f>
        <v>581</v>
      </c>
      <c r="B583" s="6">
        <v>43075</v>
      </c>
      <c r="C583" s="6" t="s">
        <v>614</v>
      </c>
      <c r="D583" s="6" t="s">
        <v>10</v>
      </c>
      <c r="E583" s="6" t="s">
        <v>471</v>
      </c>
      <c r="F583" s="6" t="s">
        <v>18</v>
      </c>
      <c r="G583" s="6">
        <v>1</v>
      </c>
      <c r="H583" s="6">
        <v>728</v>
      </c>
    </row>
    <row r="584" s="2" customFormat="true" ht="22.5" customHeight="true" spans="1:8">
      <c r="A584" s="6">
        <f>582</f>
        <v>582</v>
      </c>
      <c r="B584" s="6">
        <v>43075</v>
      </c>
      <c r="C584" s="6" t="s">
        <v>33</v>
      </c>
      <c r="D584" s="6" t="s">
        <v>10</v>
      </c>
      <c r="E584" s="6" t="s">
        <v>471</v>
      </c>
      <c r="F584" s="6" t="s">
        <v>12</v>
      </c>
      <c r="G584" s="6">
        <v>1</v>
      </c>
      <c r="H584" s="6">
        <v>663</v>
      </c>
    </row>
    <row r="585" s="2" customFormat="true" ht="22.5" customHeight="true" spans="1:8">
      <c r="A585" s="6">
        <f>583</f>
        <v>583</v>
      </c>
      <c r="B585" s="6">
        <v>43075</v>
      </c>
      <c r="C585" s="6" t="s">
        <v>615</v>
      </c>
      <c r="D585" s="6" t="s">
        <v>14</v>
      </c>
      <c r="E585" s="6" t="s">
        <v>203</v>
      </c>
      <c r="F585" s="6" t="s">
        <v>18</v>
      </c>
      <c r="G585" s="6">
        <v>2</v>
      </c>
      <c r="H585" s="6">
        <v>1476</v>
      </c>
    </row>
    <row r="586" s="2" customFormat="true" ht="22.5" customHeight="true" spans="1:8">
      <c r="A586" s="6">
        <f>584</f>
        <v>584</v>
      </c>
      <c r="B586" s="6">
        <v>43075</v>
      </c>
      <c r="C586" s="6" t="s">
        <v>616</v>
      </c>
      <c r="D586" s="6" t="s">
        <v>14</v>
      </c>
      <c r="E586" s="6" t="s">
        <v>458</v>
      </c>
      <c r="F586" s="6" t="s">
        <v>12</v>
      </c>
      <c r="G586" s="6">
        <v>1</v>
      </c>
      <c r="H586" s="6">
        <v>793</v>
      </c>
    </row>
    <row r="587" s="2" customFormat="true" ht="22.5" customHeight="true" spans="1:8">
      <c r="A587" s="6">
        <f>585</f>
        <v>585</v>
      </c>
      <c r="B587" s="6">
        <v>43075</v>
      </c>
      <c r="C587" s="6" t="s">
        <v>584</v>
      </c>
      <c r="D587" s="6" t="s">
        <v>10</v>
      </c>
      <c r="E587" s="6" t="s">
        <v>471</v>
      </c>
      <c r="F587" s="6" t="s">
        <v>18</v>
      </c>
      <c r="G587" s="6">
        <v>1</v>
      </c>
      <c r="H587" s="6">
        <v>695</v>
      </c>
    </row>
    <row r="588" s="2" customFormat="true" ht="22.5" customHeight="true" spans="1:8">
      <c r="A588" s="6">
        <f>586</f>
        <v>586</v>
      </c>
      <c r="B588" s="6">
        <v>43075</v>
      </c>
      <c r="C588" s="6" t="s">
        <v>617</v>
      </c>
      <c r="D588" s="6" t="s">
        <v>14</v>
      </c>
      <c r="E588" s="6" t="s">
        <v>471</v>
      </c>
      <c r="F588" s="6" t="s">
        <v>18</v>
      </c>
      <c r="G588" s="6">
        <v>1</v>
      </c>
      <c r="H588" s="6">
        <v>728</v>
      </c>
    </row>
    <row r="589" s="2" customFormat="true" ht="22.5" customHeight="true" spans="1:8">
      <c r="A589" s="6">
        <f>587</f>
        <v>587</v>
      </c>
      <c r="B589" s="6">
        <v>43075</v>
      </c>
      <c r="C589" s="6" t="s">
        <v>618</v>
      </c>
      <c r="D589" s="6" t="s">
        <v>10</v>
      </c>
      <c r="E589" s="6" t="s">
        <v>471</v>
      </c>
      <c r="F589" s="6" t="s">
        <v>18</v>
      </c>
      <c r="G589" s="6">
        <v>1</v>
      </c>
      <c r="H589" s="6">
        <v>708</v>
      </c>
    </row>
    <row r="590" s="2" customFormat="true" ht="22.5" customHeight="true" spans="1:8">
      <c r="A590" s="6">
        <f>588</f>
        <v>588</v>
      </c>
      <c r="B590" s="6">
        <v>43075</v>
      </c>
      <c r="C590" s="6" t="s">
        <v>619</v>
      </c>
      <c r="D590" s="6" t="s">
        <v>14</v>
      </c>
      <c r="E590" s="6" t="s">
        <v>458</v>
      </c>
      <c r="F590" s="6" t="s">
        <v>18</v>
      </c>
      <c r="G590" s="6">
        <v>2</v>
      </c>
      <c r="H590" s="6">
        <v>1456</v>
      </c>
    </row>
    <row r="591" s="2" customFormat="true" ht="22.5" customHeight="true" spans="1:8">
      <c r="A591" s="6">
        <f>589</f>
        <v>589</v>
      </c>
      <c r="B591" s="6">
        <v>43075</v>
      </c>
      <c r="C591" s="6" t="s">
        <v>620</v>
      </c>
      <c r="D591" s="6" t="s">
        <v>14</v>
      </c>
      <c r="E591" s="6" t="s">
        <v>560</v>
      </c>
      <c r="F591" s="6" t="s">
        <v>18</v>
      </c>
      <c r="G591" s="6">
        <v>1</v>
      </c>
      <c r="H591" s="6">
        <v>798</v>
      </c>
    </row>
    <row r="592" s="2" customFormat="true" ht="22.5" customHeight="true" spans="1:8">
      <c r="A592" s="6">
        <f>590</f>
        <v>590</v>
      </c>
      <c r="B592" s="6">
        <v>43075</v>
      </c>
      <c r="C592" s="6" t="s">
        <v>621</v>
      </c>
      <c r="D592" s="6" t="s">
        <v>10</v>
      </c>
      <c r="E592" s="6" t="s">
        <v>471</v>
      </c>
      <c r="F592" s="6" t="s">
        <v>18</v>
      </c>
      <c r="G592" s="6">
        <v>1</v>
      </c>
      <c r="H592" s="6">
        <v>668</v>
      </c>
    </row>
    <row r="593" s="2" customFormat="true" ht="22.5" customHeight="true" spans="1:8">
      <c r="A593" s="6">
        <f>591</f>
        <v>591</v>
      </c>
      <c r="B593" s="6">
        <v>43075</v>
      </c>
      <c r="C593" s="6" t="s">
        <v>622</v>
      </c>
      <c r="D593" s="6" t="s">
        <v>10</v>
      </c>
      <c r="E593" s="6" t="s">
        <v>471</v>
      </c>
      <c r="F593" s="6" t="s">
        <v>18</v>
      </c>
      <c r="G593" s="6">
        <v>1</v>
      </c>
      <c r="H593" s="6">
        <v>708</v>
      </c>
    </row>
    <row r="594" s="2" customFormat="true" ht="22.5" customHeight="true" spans="1:8">
      <c r="A594" s="6">
        <f>592</f>
        <v>592</v>
      </c>
      <c r="B594" s="6">
        <v>43075</v>
      </c>
      <c r="C594" s="6" t="s">
        <v>623</v>
      </c>
      <c r="D594" s="6" t="s">
        <v>14</v>
      </c>
      <c r="E594" s="6" t="s">
        <v>560</v>
      </c>
      <c r="F594" s="6" t="s">
        <v>18</v>
      </c>
      <c r="G594" s="6">
        <v>2</v>
      </c>
      <c r="H594" s="6">
        <v>1660</v>
      </c>
    </row>
    <row r="595" s="2" customFormat="true" ht="22.5" customHeight="true" spans="1:8">
      <c r="A595" s="6">
        <f>593</f>
        <v>593</v>
      </c>
      <c r="B595" s="6">
        <v>43075</v>
      </c>
      <c r="C595" s="6" t="s">
        <v>575</v>
      </c>
      <c r="D595" s="6" t="s">
        <v>14</v>
      </c>
      <c r="E595" s="6" t="s">
        <v>471</v>
      </c>
      <c r="F595" s="6" t="s">
        <v>12</v>
      </c>
      <c r="G595" s="6">
        <v>2</v>
      </c>
      <c r="H595" s="6">
        <v>1518</v>
      </c>
    </row>
    <row r="596" s="2" customFormat="true" ht="22.5" customHeight="true" spans="1:8">
      <c r="A596" s="6">
        <f>594</f>
        <v>594</v>
      </c>
      <c r="B596" s="6">
        <v>43075</v>
      </c>
      <c r="C596" s="6" t="s">
        <v>624</v>
      </c>
      <c r="D596" s="6" t="s">
        <v>14</v>
      </c>
      <c r="E596" s="6" t="s">
        <v>471</v>
      </c>
      <c r="F596" s="6" t="s">
        <v>18</v>
      </c>
      <c r="G596" s="6">
        <v>1</v>
      </c>
      <c r="H596" s="6">
        <v>708</v>
      </c>
    </row>
    <row r="597" s="2" customFormat="true" ht="22.5" customHeight="true" spans="1:8">
      <c r="A597" s="6">
        <f>595</f>
        <v>595</v>
      </c>
      <c r="B597" s="6">
        <v>43075</v>
      </c>
      <c r="C597" s="6" t="s">
        <v>625</v>
      </c>
      <c r="D597" s="6" t="s">
        <v>10</v>
      </c>
      <c r="E597" s="6" t="s">
        <v>458</v>
      </c>
      <c r="F597" s="6" t="s">
        <v>12</v>
      </c>
      <c r="G597" s="6">
        <v>1</v>
      </c>
      <c r="H597" s="6">
        <v>990</v>
      </c>
    </row>
    <row r="598" s="2" customFormat="true" ht="22.5" customHeight="true" spans="1:8">
      <c r="A598" s="6">
        <f>596</f>
        <v>596</v>
      </c>
      <c r="B598" s="6">
        <v>43075</v>
      </c>
      <c r="C598" s="6" t="s">
        <v>626</v>
      </c>
      <c r="D598" s="6" t="s">
        <v>14</v>
      </c>
      <c r="E598" s="6" t="s">
        <v>203</v>
      </c>
      <c r="F598" s="6" t="s">
        <v>12</v>
      </c>
      <c r="G598" s="6">
        <v>2</v>
      </c>
      <c r="H598" s="6">
        <v>1376</v>
      </c>
    </row>
    <row r="599" s="2" customFormat="true" ht="22.5" customHeight="true" spans="1:8">
      <c r="A599" s="6">
        <f>597</f>
        <v>597</v>
      </c>
      <c r="B599" s="6">
        <v>43075</v>
      </c>
      <c r="C599" s="6" t="s">
        <v>627</v>
      </c>
      <c r="D599" s="6" t="s">
        <v>14</v>
      </c>
      <c r="E599" s="6" t="s">
        <v>203</v>
      </c>
      <c r="F599" s="6" t="s">
        <v>18</v>
      </c>
      <c r="G599" s="6">
        <v>2</v>
      </c>
      <c r="H599" s="6">
        <v>1326</v>
      </c>
    </row>
    <row r="600" s="2" customFormat="true" ht="22.5" customHeight="true" spans="1:8">
      <c r="A600" s="6">
        <f>598</f>
        <v>598</v>
      </c>
      <c r="B600" s="6">
        <v>43075</v>
      </c>
      <c r="C600" s="6" t="s">
        <v>628</v>
      </c>
      <c r="D600" s="6" t="s">
        <v>14</v>
      </c>
      <c r="E600" s="6" t="s">
        <v>203</v>
      </c>
      <c r="F600" s="6" t="s">
        <v>18</v>
      </c>
      <c r="G600" s="6">
        <v>2</v>
      </c>
      <c r="H600" s="6">
        <v>1484</v>
      </c>
    </row>
    <row r="601" s="2" customFormat="true" ht="22.5" customHeight="true" spans="1:8">
      <c r="A601" s="6">
        <f>599</f>
        <v>599</v>
      </c>
      <c r="B601" s="6">
        <v>43075</v>
      </c>
      <c r="C601" s="6" t="s">
        <v>260</v>
      </c>
      <c r="D601" s="6" t="s">
        <v>10</v>
      </c>
      <c r="E601" s="6" t="s">
        <v>203</v>
      </c>
      <c r="F601" s="6" t="s">
        <v>12</v>
      </c>
      <c r="G601" s="6">
        <v>1</v>
      </c>
      <c r="H601" s="6">
        <v>762</v>
      </c>
    </row>
    <row r="602" s="2" customFormat="true" ht="22.5" customHeight="true" spans="1:8">
      <c r="A602" s="6">
        <f>600</f>
        <v>600</v>
      </c>
      <c r="B602" s="6">
        <v>43075</v>
      </c>
      <c r="C602" s="6" t="s">
        <v>98</v>
      </c>
      <c r="D602" s="6" t="s">
        <v>10</v>
      </c>
      <c r="E602" s="6" t="s">
        <v>203</v>
      </c>
      <c r="F602" s="6" t="s">
        <v>12</v>
      </c>
      <c r="G602" s="6">
        <v>1</v>
      </c>
      <c r="H602" s="6">
        <v>758</v>
      </c>
    </row>
    <row r="603" s="2" customFormat="true" ht="22.5" customHeight="true" spans="1:8">
      <c r="A603" s="6">
        <f>601</f>
        <v>601</v>
      </c>
      <c r="B603" s="6">
        <v>43075</v>
      </c>
      <c r="C603" s="6" t="s">
        <v>629</v>
      </c>
      <c r="D603" s="6" t="s">
        <v>10</v>
      </c>
      <c r="E603" s="6" t="s">
        <v>471</v>
      </c>
      <c r="F603" s="6" t="s">
        <v>18</v>
      </c>
      <c r="G603" s="6">
        <v>1</v>
      </c>
      <c r="H603" s="6">
        <v>698</v>
      </c>
    </row>
    <row r="604" s="2" customFormat="true" ht="22.5" customHeight="true" spans="1:8">
      <c r="A604" s="6">
        <f>602</f>
        <v>602</v>
      </c>
      <c r="B604" s="6">
        <v>43075</v>
      </c>
      <c r="C604" s="6" t="s">
        <v>630</v>
      </c>
      <c r="D604" s="6" t="s">
        <v>14</v>
      </c>
      <c r="E604" s="6" t="s">
        <v>203</v>
      </c>
      <c r="F604" s="6" t="s">
        <v>18</v>
      </c>
      <c r="G604" s="6">
        <v>2</v>
      </c>
      <c r="H604" s="6">
        <v>1600</v>
      </c>
    </row>
    <row r="605" s="2" customFormat="true" ht="22.5" customHeight="true" spans="1:8">
      <c r="A605" s="6">
        <f>603</f>
        <v>603</v>
      </c>
      <c r="B605" s="6">
        <v>43075</v>
      </c>
      <c r="C605" s="6" t="s">
        <v>631</v>
      </c>
      <c r="D605" s="6" t="s">
        <v>14</v>
      </c>
      <c r="E605" s="6" t="s">
        <v>471</v>
      </c>
      <c r="F605" s="6" t="s">
        <v>18</v>
      </c>
      <c r="G605" s="6">
        <v>2</v>
      </c>
      <c r="H605" s="6">
        <v>1438</v>
      </c>
    </row>
    <row r="606" s="2" customFormat="true" ht="22.5" customHeight="true" spans="1:8">
      <c r="A606" s="6">
        <f>604</f>
        <v>604</v>
      </c>
      <c r="B606" s="6">
        <v>43075</v>
      </c>
      <c r="C606" s="6" t="s">
        <v>632</v>
      </c>
      <c r="D606" s="6" t="s">
        <v>14</v>
      </c>
      <c r="E606" s="6" t="s">
        <v>471</v>
      </c>
      <c r="F606" s="6" t="s">
        <v>18</v>
      </c>
      <c r="G606" s="6">
        <v>2</v>
      </c>
      <c r="H606" s="6">
        <v>1376</v>
      </c>
    </row>
    <row r="607" s="2" customFormat="true" ht="22.5" customHeight="true" spans="1:8">
      <c r="A607" s="6">
        <f>605</f>
        <v>605</v>
      </c>
      <c r="B607" s="6">
        <v>43075</v>
      </c>
      <c r="C607" s="6" t="s">
        <v>633</v>
      </c>
      <c r="D607" s="6" t="s">
        <v>14</v>
      </c>
      <c r="E607" s="6" t="s">
        <v>471</v>
      </c>
      <c r="F607" s="6" t="s">
        <v>18</v>
      </c>
      <c r="G607" s="6">
        <v>2</v>
      </c>
      <c r="H607" s="6">
        <v>1396</v>
      </c>
    </row>
    <row r="608" s="2" customFormat="true" ht="22.5" customHeight="true" spans="1:8">
      <c r="A608" s="6">
        <f>606</f>
        <v>606</v>
      </c>
      <c r="B608" s="6">
        <v>43075</v>
      </c>
      <c r="C608" s="6" t="s">
        <v>634</v>
      </c>
      <c r="D608" s="6" t="s">
        <v>10</v>
      </c>
      <c r="E608" s="6" t="s">
        <v>203</v>
      </c>
      <c r="F608" s="6" t="s">
        <v>12</v>
      </c>
      <c r="G608" s="6">
        <v>1</v>
      </c>
      <c r="H608" s="6">
        <v>708</v>
      </c>
    </row>
    <row r="609" s="2" customFormat="true" ht="22.5" customHeight="true" spans="1:8">
      <c r="A609" s="6">
        <f>607</f>
        <v>607</v>
      </c>
      <c r="B609" s="6">
        <v>43075</v>
      </c>
      <c r="C609" s="6" t="s">
        <v>635</v>
      </c>
      <c r="D609" s="6" t="s">
        <v>10</v>
      </c>
      <c r="E609" s="6" t="s">
        <v>539</v>
      </c>
      <c r="F609" s="6" t="s">
        <v>18</v>
      </c>
      <c r="G609" s="6">
        <v>1</v>
      </c>
      <c r="H609" s="6">
        <v>663</v>
      </c>
    </row>
    <row r="610" s="2" customFormat="true" ht="22.5" customHeight="true" spans="1:8">
      <c r="A610" s="6">
        <f>608</f>
        <v>608</v>
      </c>
      <c r="B610" s="6">
        <v>43075</v>
      </c>
      <c r="C610" s="6" t="s">
        <v>636</v>
      </c>
      <c r="D610" s="6" t="s">
        <v>14</v>
      </c>
      <c r="E610" s="6" t="s">
        <v>458</v>
      </c>
      <c r="F610" s="6" t="s">
        <v>18</v>
      </c>
      <c r="G610" s="6">
        <v>2</v>
      </c>
      <c r="H610" s="6">
        <v>1416</v>
      </c>
    </row>
    <row r="611" s="2" customFormat="true" ht="22.5" customHeight="true" spans="1:8">
      <c r="A611" s="6">
        <f>609</f>
        <v>609</v>
      </c>
      <c r="B611" s="6">
        <v>43075</v>
      </c>
      <c r="C611" s="6" t="s">
        <v>637</v>
      </c>
      <c r="D611" s="6" t="s">
        <v>14</v>
      </c>
      <c r="E611" s="6" t="s">
        <v>471</v>
      </c>
      <c r="F611" s="6" t="s">
        <v>12</v>
      </c>
      <c r="G611" s="6">
        <v>1</v>
      </c>
      <c r="H611" s="6">
        <v>663</v>
      </c>
    </row>
    <row r="612" s="2" customFormat="true" ht="22.5" customHeight="true" spans="1:8">
      <c r="A612" s="6">
        <f>610</f>
        <v>610</v>
      </c>
      <c r="B612" s="6">
        <v>43075</v>
      </c>
      <c r="C612" s="6" t="s">
        <v>638</v>
      </c>
      <c r="D612" s="6" t="s">
        <v>10</v>
      </c>
      <c r="E612" s="6" t="s">
        <v>539</v>
      </c>
      <c r="F612" s="6" t="s">
        <v>12</v>
      </c>
      <c r="G612" s="6">
        <v>1</v>
      </c>
      <c r="H612" s="6">
        <v>788</v>
      </c>
    </row>
    <row r="613" s="2" customFormat="true" ht="22.5" customHeight="true" spans="1:8">
      <c r="A613" s="6">
        <f>611</f>
        <v>611</v>
      </c>
      <c r="B613" s="6">
        <v>43075</v>
      </c>
      <c r="C613" s="6" t="s">
        <v>639</v>
      </c>
      <c r="D613" s="6" t="s">
        <v>10</v>
      </c>
      <c r="E613" s="6" t="s">
        <v>458</v>
      </c>
      <c r="F613" s="6" t="s">
        <v>12</v>
      </c>
      <c r="G613" s="6">
        <v>1</v>
      </c>
      <c r="H613" s="6">
        <v>793</v>
      </c>
    </row>
    <row r="614" s="2" customFormat="true" ht="22.5" customHeight="true" spans="1:8">
      <c r="A614" s="6">
        <f>612</f>
        <v>612</v>
      </c>
      <c r="B614" s="6">
        <v>43075</v>
      </c>
      <c r="C614" s="6" t="s">
        <v>640</v>
      </c>
      <c r="D614" s="6" t="s">
        <v>14</v>
      </c>
      <c r="E614" s="6" t="s">
        <v>471</v>
      </c>
      <c r="F614" s="6" t="s">
        <v>18</v>
      </c>
      <c r="G614" s="6">
        <v>2</v>
      </c>
      <c r="H614" s="6">
        <v>1476</v>
      </c>
    </row>
    <row r="615" s="2" customFormat="true" ht="22.5" customHeight="true" spans="1:8">
      <c r="A615" s="6">
        <f>613</f>
        <v>613</v>
      </c>
      <c r="B615" s="6">
        <v>43075</v>
      </c>
      <c r="C615" s="6" t="s">
        <v>641</v>
      </c>
      <c r="D615" s="6" t="s">
        <v>10</v>
      </c>
      <c r="E615" s="6" t="s">
        <v>471</v>
      </c>
      <c r="F615" s="6" t="s">
        <v>18</v>
      </c>
      <c r="G615" s="6">
        <v>1</v>
      </c>
      <c r="H615" s="6">
        <v>678</v>
      </c>
    </row>
    <row r="616" s="2" customFormat="true" ht="22.5" customHeight="true" spans="1:8">
      <c r="A616" s="6">
        <f>614</f>
        <v>614</v>
      </c>
      <c r="B616" s="6">
        <v>43075</v>
      </c>
      <c r="C616" s="6" t="s">
        <v>642</v>
      </c>
      <c r="D616" s="6" t="s">
        <v>14</v>
      </c>
      <c r="E616" s="6" t="s">
        <v>560</v>
      </c>
      <c r="F616" s="6" t="s">
        <v>18</v>
      </c>
      <c r="G616" s="6">
        <v>2</v>
      </c>
      <c r="H616" s="6">
        <v>1502</v>
      </c>
    </row>
    <row r="617" s="2" customFormat="true" ht="22.5" customHeight="true" spans="1:8">
      <c r="A617" s="6">
        <f>615</f>
        <v>615</v>
      </c>
      <c r="B617" s="6">
        <v>43075</v>
      </c>
      <c r="C617" s="6" t="s">
        <v>643</v>
      </c>
      <c r="D617" s="6" t="s">
        <v>10</v>
      </c>
      <c r="E617" s="6" t="s">
        <v>458</v>
      </c>
      <c r="F617" s="6" t="s">
        <v>18</v>
      </c>
      <c r="G617" s="6">
        <v>1</v>
      </c>
      <c r="H617" s="6">
        <v>663</v>
      </c>
    </row>
    <row r="618" s="2" customFormat="true" ht="22.5" customHeight="true" spans="1:8">
      <c r="A618" s="6">
        <f>616</f>
        <v>616</v>
      </c>
      <c r="B618" s="6">
        <v>43075</v>
      </c>
      <c r="C618" s="6" t="s">
        <v>644</v>
      </c>
      <c r="D618" s="6" t="s">
        <v>10</v>
      </c>
      <c r="E618" s="6" t="s">
        <v>458</v>
      </c>
      <c r="F618" s="6" t="s">
        <v>18</v>
      </c>
      <c r="G618" s="6">
        <v>1</v>
      </c>
      <c r="H618" s="6">
        <v>663</v>
      </c>
    </row>
    <row r="619" s="2" customFormat="true" ht="22.5" customHeight="true" spans="1:8">
      <c r="A619" s="6">
        <f>617</f>
        <v>617</v>
      </c>
      <c r="B619" s="6">
        <v>43075</v>
      </c>
      <c r="C619" s="6" t="s">
        <v>645</v>
      </c>
      <c r="D619" s="6" t="s">
        <v>10</v>
      </c>
      <c r="E619" s="6" t="s">
        <v>458</v>
      </c>
      <c r="F619" s="6" t="s">
        <v>18</v>
      </c>
      <c r="G619" s="6">
        <v>1</v>
      </c>
      <c r="H619" s="6">
        <v>663</v>
      </c>
    </row>
    <row r="620" s="2" customFormat="true" ht="22.5" customHeight="true" spans="1:8">
      <c r="A620" s="6">
        <f>618</f>
        <v>618</v>
      </c>
      <c r="B620" s="6">
        <v>43075</v>
      </c>
      <c r="C620" s="6" t="s">
        <v>646</v>
      </c>
      <c r="D620" s="6" t="s">
        <v>14</v>
      </c>
      <c r="E620" s="6" t="s">
        <v>471</v>
      </c>
      <c r="F620" s="6" t="s">
        <v>18</v>
      </c>
      <c r="G620" s="6">
        <v>1</v>
      </c>
      <c r="H620" s="6">
        <v>728</v>
      </c>
    </row>
    <row r="621" s="2" customFormat="true" ht="22.5" customHeight="true" spans="1:8">
      <c r="A621" s="6">
        <f>619</f>
        <v>619</v>
      </c>
      <c r="B621" s="6">
        <v>43075</v>
      </c>
      <c r="C621" s="6" t="s">
        <v>647</v>
      </c>
      <c r="D621" s="6" t="s">
        <v>10</v>
      </c>
      <c r="E621" s="6" t="s">
        <v>203</v>
      </c>
      <c r="F621" s="6" t="s">
        <v>18</v>
      </c>
      <c r="G621" s="6">
        <v>1</v>
      </c>
      <c r="H621" s="6">
        <v>708</v>
      </c>
    </row>
    <row r="622" s="2" customFormat="true" ht="22.5" customHeight="true" spans="1:8">
      <c r="A622" s="6">
        <f>620</f>
        <v>620</v>
      </c>
      <c r="B622" s="6">
        <v>43075</v>
      </c>
      <c r="C622" s="6" t="s">
        <v>648</v>
      </c>
      <c r="D622" s="6" t="s">
        <v>10</v>
      </c>
      <c r="E622" s="6" t="s">
        <v>458</v>
      </c>
      <c r="F622" s="6" t="s">
        <v>18</v>
      </c>
      <c r="G622" s="6">
        <v>1</v>
      </c>
      <c r="H622" s="6">
        <v>718</v>
      </c>
    </row>
    <row r="623" s="2" customFormat="true" ht="22.5" customHeight="true" spans="1:8">
      <c r="A623" s="6">
        <f>621</f>
        <v>621</v>
      </c>
      <c r="B623" s="6">
        <v>43075</v>
      </c>
      <c r="C623" s="6" t="s">
        <v>649</v>
      </c>
      <c r="D623" s="6" t="s">
        <v>10</v>
      </c>
      <c r="E623" s="6" t="s">
        <v>471</v>
      </c>
      <c r="F623" s="6" t="s">
        <v>18</v>
      </c>
      <c r="G623" s="6">
        <v>1</v>
      </c>
      <c r="H623" s="6">
        <v>663</v>
      </c>
    </row>
    <row r="624" s="2" customFormat="true" ht="22.5" customHeight="true" spans="1:8">
      <c r="A624" s="6">
        <f>622</f>
        <v>622</v>
      </c>
      <c r="B624" s="6">
        <v>43075</v>
      </c>
      <c r="C624" s="6" t="s">
        <v>650</v>
      </c>
      <c r="D624" s="6" t="s">
        <v>14</v>
      </c>
      <c r="E624" s="6" t="s">
        <v>471</v>
      </c>
      <c r="F624" s="6" t="s">
        <v>12</v>
      </c>
      <c r="G624" s="6">
        <v>2</v>
      </c>
      <c r="H624" s="6">
        <v>1476</v>
      </c>
    </row>
    <row r="625" s="2" customFormat="true" ht="22.5" customHeight="true" spans="1:8">
      <c r="A625" s="6">
        <f>623</f>
        <v>623</v>
      </c>
      <c r="B625" s="6">
        <v>43075</v>
      </c>
      <c r="C625" s="6" t="s">
        <v>651</v>
      </c>
      <c r="D625" s="6" t="s">
        <v>14</v>
      </c>
      <c r="E625" s="6" t="s">
        <v>203</v>
      </c>
      <c r="F625" s="6" t="s">
        <v>18</v>
      </c>
      <c r="G625" s="6">
        <v>1</v>
      </c>
      <c r="H625" s="6">
        <v>768</v>
      </c>
    </row>
    <row r="626" s="2" customFormat="true" ht="22.5" customHeight="true" spans="1:8">
      <c r="A626" s="6">
        <f>624</f>
        <v>624</v>
      </c>
      <c r="B626" s="6">
        <v>43075</v>
      </c>
      <c r="C626" s="6" t="s">
        <v>52</v>
      </c>
      <c r="D626" s="6" t="s">
        <v>10</v>
      </c>
      <c r="E626" s="6" t="s">
        <v>539</v>
      </c>
      <c r="F626" s="6" t="s">
        <v>18</v>
      </c>
      <c r="G626" s="6">
        <v>1</v>
      </c>
      <c r="H626" s="6">
        <v>708</v>
      </c>
    </row>
    <row r="627" s="2" customFormat="true" ht="22.5" customHeight="true" spans="1:8">
      <c r="A627" s="6">
        <f>625</f>
        <v>625</v>
      </c>
      <c r="B627" s="6">
        <v>43075</v>
      </c>
      <c r="C627" s="6" t="s">
        <v>652</v>
      </c>
      <c r="D627" s="6" t="s">
        <v>14</v>
      </c>
      <c r="E627" s="6" t="s">
        <v>203</v>
      </c>
      <c r="F627" s="6" t="s">
        <v>18</v>
      </c>
      <c r="G627" s="6">
        <v>2</v>
      </c>
      <c r="H627" s="6">
        <v>1396</v>
      </c>
    </row>
    <row r="628" s="2" customFormat="true" ht="22.5" customHeight="true" spans="1:8">
      <c r="A628" s="6">
        <f>626</f>
        <v>626</v>
      </c>
      <c r="B628" s="6">
        <v>43075</v>
      </c>
      <c r="C628" s="6" t="s">
        <v>653</v>
      </c>
      <c r="D628" s="6" t="s">
        <v>14</v>
      </c>
      <c r="E628" s="6" t="s">
        <v>203</v>
      </c>
      <c r="F628" s="6" t="s">
        <v>18</v>
      </c>
      <c r="G628" s="6">
        <v>2</v>
      </c>
      <c r="H628" s="6">
        <v>1428</v>
      </c>
    </row>
    <row r="629" s="2" customFormat="true" ht="22.5" customHeight="true" spans="1:8">
      <c r="A629" s="6">
        <f>627</f>
        <v>627</v>
      </c>
      <c r="B629" s="6">
        <v>43075</v>
      </c>
      <c r="C629" s="6" t="s">
        <v>654</v>
      </c>
      <c r="D629" s="6" t="s">
        <v>10</v>
      </c>
      <c r="E629" s="6" t="s">
        <v>471</v>
      </c>
      <c r="F629" s="6" t="s">
        <v>18</v>
      </c>
      <c r="G629" s="6">
        <v>1</v>
      </c>
      <c r="H629" s="6">
        <v>708</v>
      </c>
    </row>
    <row r="630" s="2" customFormat="true" ht="22.5" customHeight="true" spans="1:8">
      <c r="A630" s="6">
        <f>628</f>
        <v>628</v>
      </c>
      <c r="B630" s="6">
        <v>43075</v>
      </c>
      <c r="C630" s="6" t="s">
        <v>655</v>
      </c>
      <c r="D630" s="6" t="s">
        <v>10</v>
      </c>
      <c r="E630" s="6" t="s">
        <v>203</v>
      </c>
      <c r="F630" s="6" t="s">
        <v>18</v>
      </c>
      <c r="G630" s="6">
        <v>1</v>
      </c>
      <c r="H630" s="6">
        <v>663</v>
      </c>
    </row>
    <row r="631" s="2" customFormat="true" ht="22.5" customHeight="true" spans="1:8">
      <c r="A631" s="6">
        <f>629</f>
        <v>629</v>
      </c>
      <c r="B631" s="6">
        <v>43075</v>
      </c>
      <c r="C631" s="6" t="s">
        <v>656</v>
      </c>
      <c r="D631" s="6" t="s">
        <v>14</v>
      </c>
      <c r="E631" s="6" t="s">
        <v>471</v>
      </c>
      <c r="F631" s="6" t="s">
        <v>12</v>
      </c>
      <c r="G631" s="6">
        <v>2</v>
      </c>
      <c r="H631" s="6">
        <v>1438</v>
      </c>
    </row>
    <row r="632" s="2" customFormat="true" ht="22.5" customHeight="true" spans="1:8">
      <c r="A632" s="6">
        <f>630</f>
        <v>630</v>
      </c>
      <c r="B632" s="6">
        <v>43075</v>
      </c>
      <c r="C632" s="6" t="s">
        <v>657</v>
      </c>
      <c r="D632" s="6" t="s">
        <v>14</v>
      </c>
      <c r="E632" s="6" t="s">
        <v>586</v>
      </c>
      <c r="F632" s="6" t="s">
        <v>18</v>
      </c>
      <c r="G632" s="6">
        <v>2</v>
      </c>
      <c r="H632" s="6">
        <v>1197</v>
      </c>
    </row>
    <row r="633" s="2" customFormat="true" ht="22.5" customHeight="true" spans="1:8">
      <c r="A633" s="6">
        <f>631</f>
        <v>631</v>
      </c>
      <c r="B633" s="6">
        <v>43075</v>
      </c>
      <c r="C633" s="6" t="s">
        <v>658</v>
      </c>
      <c r="D633" s="6" t="s">
        <v>14</v>
      </c>
      <c r="E633" s="6" t="s">
        <v>458</v>
      </c>
      <c r="F633" s="6" t="s">
        <v>12</v>
      </c>
      <c r="G633" s="6">
        <v>2</v>
      </c>
      <c r="H633" s="6">
        <v>1381</v>
      </c>
    </row>
    <row r="634" s="2" customFormat="true" ht="22.5" customHeight="true" spans="1:8">
      <c r="A634" s="6">
        <f>632</f>
        <v>632</v>
      </c>
      <c r="B634" s="6">
        <v>43075</v>
      </c>
      <c r="C634" s="6" t="s">
        <v>659</v>
      </c>
      <c r="D634" s="6" t="s">
        <v>10</v>
      </c>
      <c r="E634" s="6" t="s">
        <v>203</v>
      </c>
      <c r="F634" s="6" t="s">
        <v>18</v>
      </c>
      <c r="G634" s="6">
        <v>1</v>
      </c>
      <c r="H634" s="6">
        <v>708</v>
      </c>
    </row>
    <row r="635" s="2" customFormat="true" ht="22.5" customHeight="true" spans="1:8">
      <c r="A635" s="6">
        <f>633</f>
        <v>633</v>
      </c>
      <c r="B635" s="6">
        <v>43075</v>
      </c>
      <c r="C635" s="6" t="s">
        <v>660</v>
      </c>
      <c r="D635" s="6" t="s">
        <v>14</v>
      </c>
      <c r="E635" s="6" t="s">
        <v>471</v>
      </c>
      <c r="F635" s="6" t="s">
        <v>18</v>
      </c>
      <c r="G635" s="6">
        <v>2</v>
      </c>
      <c r="H635" s="6">
        <v>1320</v>
      </c>
    </row>
    <row r="636" s="2" customFormat="true" ht="22.5" customHeight="true" spans="1:8">
      <c r="A636" s="6">
        <f>634</f>
        <v>634</v>
      </c>
      <c r="B636" s="6">
        <v>43075</v>
      </c>
      <c r="C636" s="6" t="s">
        <v>661</v>
      </c>
      <c r="D636" s="6" t="s">
        <v>14</v>
      </c>
      <c r="E636" s="6" t="s">
        <v>471</v>
      </c>
      <c r="F636" s="6" t="s">
        <v>12</v>
      </c>
      <c r="G636" s="6">
        <v>2</v>
      </c>
      <c r="H636" s="6">
        <v>1438</v>
      </c>
    </row>
    <row r="637" s="2" customFormat="true" ht="22.5" customHeight="true" spans="1:8">
      <c r="A637" s="6">
        <f>635</f>
        <v>635</v>
      </c>
      <c r="B637" s="6">
        <v>43075</v>
      </c>
      <c r="C637" s="6" t="s">
        <v>662</v>
      </c>
      <c r="D637" s="6" t="s">
        <v>14</v>
      </c>
      <c r="E637" s="6" t="s">
        <v>203</v>
      </c>
      <c r="F637" s="6" t="s">
        <v>12</v>
      </c>
      <c r="G637" s="6">
        <v>1</v>
      </c>
      <c r="H637" s="6">
        <v>828</v>
      </c>
    </row>
    <row r="638" s="2" customFormat="true" ht="22.5" customHeight="true" spans="1:8">
      <c r="A638" s="6">
        <f>636</f>
        <v>636</v>
      </c>
      <c r="B638" s="6">
        <v>43075</v>
      </c>
      <c r="C638" s="6" t="s">
        <v>663</v>
      </c>
      <c r="D638" s="6" t="s">
        <v>14</v>
      </c>
      <c r="E638" s="6" t="s">
        <v>203</v>
      </c>
      <c r="F638" s="6" t="s">
        <v>12</v>
      </c>
      <c r="G638" s="6">
        <v>1</v>
      </c>
      <c r="H638" s="6">
        <v>806</v>
      </c>
    </row>
    <row r="639" s="2" customFormat="true" ht="22.5" customHeight="true" spans="1:8">
      <c r="A639" s="6">
        <f>637</f>
        <v>637</v>
      </c>
      <c r="B639" s="6">
        <v>43075</v>
      </c>
      <c r="C639" s="6" t="s">
        <v>664</v>
      </c>
      <c r="D639" s="6" t="s">
        <v>14</v>
      </c>
      <c r="E639" s="6" t="s">
        <v>458</v>
      </c>
      <c r="F639" s="6" t="s">
        <v>12</v>
      </c>
      <c r="G639" s="6">
        <v>2</v>
      </c>
      <c r="H639" s="6">
        <v>1478</v>
      </c>
    </row>
    <row r="640" s="2" customFormat="true" ht="22.5" customHeight="true" spans="1:8">
      <c r="A640" s="6">
        <f>638</f>
        <v>638</v>
      </c>
      <c r="B640" s="6">
        <v>43075</v>
      </c>
      <c r="C640" s="6" t="s">
        <v>665</v>
      </c>
      <c r="D640" s="6" t="s">
        <v>14</v>
      </c>
      <c r="E640" s="6" t="s">
        <v>203</v>
      </c>
      <c r="F640" s="6" t="s">
        <v>18</v>
      </c>
      <c r="G640" s="6">
        <v>1</v>
      </c>
      <c r="H640" s="6">
        <v>663</v>
      </c>
    </row>
    <row r="641" s="2" customFormat="true" ht="22.5" customHeight="true" spans="1:8">
      <c r="A641" s="6">
        <f>639</f>
        <v>639</v>
      </c>
      <c r="B641" s="6">
        <v>43075</v>
      </c>
      <c r="C641" s="6" t="s">
        <v>666</v>
      </c>
      <c r="D641" s="6" t="s">
        <v>14</v>
      </c>
      <c r="E641" s="6" t="s">
        <v>203</v>
      </c>
      <c r="F641" s="6" t="s">
        <v>18</v>
      </c>
      <c r="G641" s="6">
        <v>1</v>
      </c>
      <c r="H641" s="6">
        <v>768</v>
      </c>
    </row>
    <row r="642" s="2" customFormat="true" ht="22.5" customHeight="true" spans="1:8">
      <c r="A642" s="6">
        <f>640</f>
        <v>640</v>
      </c>
      <c r="B642" s="6">
        <v>43075</v>
      </c>
      <c r="C642" s="6" t="s">
        <v>667</v>
      </c>
      <c r="D642" s="6" t="s">
        <v>14</v>
      </c>
      <c r="E642" s="6" t="s">
        <v>471</v>
      </c>
      <c r="F642" s="6" t="s">
        <v>18</v>
      </c>
      <c r="G642" s="6">
        <v>1</v>
      </c>
      <c r="H642" s="6">
        <v>708</v>
      </c>
    </row>
    <row r="643" s="2" customFormat="true" ht="22.5" customHeight="true" spans="1:8">
      <c r="A643" s="6">
        <f>641</f>
        <v>641</v>
      </c>
      <c r="B643" s="6">
        <v>43075</v>
      </c>
      <c r="C643" s="6" t="s">
        <v>668</v>
      </c>
      <c r="D643" s="6" t="s">
        <v>14</v>
      </c>
      <c r="E643" s="6" t="s">
        <v>203</v>
      </c>
      <c r="F643" s="6" t="s">
        <v>18</v>
      </c>
      <c r="G643" s="6">
        <v>1</v>
      </c>
      <c r="H643" s="6">
        <v>663</v>
      </c>
    </row>
    <row r="644" s="2" customFormat="true" ht="22.5" customHeight="true" spans="1:8">
      <c r="A644" s="6">
        <f>642</f>
        <v>642</v>
      </c>
      <c r="B644" s="6">
        <v>43075</v>
      </c>
      <c r="C644" s="6" t="s">
        <v>669</v>
      </c>
      <c r="D644" s="6" t="s">
        <v>14</v>
      </c>
      <c r="E644" s="6" t="s">
        <v>560</v>
      </c>
      <c r="F644" s="6" t="s">
        <v>12</v>
      </c>
      <c r="G644" s="6">
        <v>2</v>
      </c>
      <c r="H644" s="6">
        <v>1740</v>
      </c>
    </row>
    <row r="645" s="2" customFormat="true" ht="22.5" customHeight="true" spans="1:8">
      <c r="A645" s="6">
        <f>643</f>
        <v>643</v>
      </c>
      <c r="B645" s="6">
        <v>43075</v>
      </c>
      <c r="C645" s="6" t="s">
        <v>670</v>
      </c>
      <c r="D645" s="6" t="s">
        <v>14</v>
      </c>
      <c r="E645" s="6" t="s">
        <v>458</v>
      </c>
      <c r="F645" s="6" t="s">
        <v>18</v>
      </c>
      <c r="G645" s="6">
        <v>2</v>
      </c>
      <c r="H645" s="6">
        <v>1416</v>
      </c>
    </row>
    <row r="646" s="2" customFormat="true" ht="22.5" customHeight="true" spans="1:8">
      <c r="A646" s="6">
        <f>644</f>
        <v>644</v>
      </c>
      <c r="B646" s="6">
        <v>43075</v>
      </c>
      <c r="C646" s="6" t="s">
        <v>671</v>
      </c>
      <c r="D646" s="6" t="s">
        <v>14</v>
      </c>
      <c r="E646" s="6" t="s">
        <v>458</v>
      </c>
      <c r="F646" s="6" t="s">
        <v>12</v>
      </c>
      <c r="G646" s="6">
        <v>2</v>
      </c>
      <c r="H646" s="6">
        <v>1501</v>
      </c>
    </row>
    <row r="647" s="2" customFormat="true" ht="22.5" customHeight="true" spans="1:8">
      <c r="A647" s="6">
        <f>645</f>
        <v>645</v>
      </c>
      <c r="B647" s="6">
        <v>43075</v>
      </c>
      <c r="C647" s="6" t="s">
        <v>672</v>
      </c>
      <c r="D647" s="6" t="s">
        <v>14</v>
      </c>
      <c r="E647" s="6" t="s">
        <v>458</v>
      </c>
      <c r="F647" s="6" t="s">
        <v>12</v>
      </c>
      <c r="G647" s="6">
        <v>2</v>
      </c>
      <c r="H647" s="6">
        <v>1381</v>
      </c>
    </row>
    <row r="648" s="2" customFormat="true" ht="22.5" customHeight="true" spans="1:8">
      <c r="A648" s="6">
        <f>646</f>
        <v>646</v>
      </c>
      <c r="B648" s="6">
        <v>43075</v>
      </c>
      <c r="C648" s="6" t="s">
        <v>673</v>
      </c>
      <c r="D648" s="6" t="s">
        <v>14</v>
      </c>
      <c r="E648" s="6" t="s">
        <v>458</v>
      </c>
      <c r="F648" s="6" t="s">
        <v>12</v>
      </c>
      <c r="G648" s="6">
        <v>2</v>
      </c>
      <c r="H648" s="6">
        <v>1381</v>
      </c>
    </row>
    <row r="649" s="2" customFormat="true" ht="22.5" customHeight="true" spans="1:8">
      <c r="A649" s="6">
        <f>647</f>
        <v>647</v>
      </c>
      <c r="B649" s="6">
        <v>43075</v>
      </c>
      <c r="C649" s="6" t="s">
        <v>674</v>
      </c>
      <c r="D649" s="6" t="s">
        <v>14</v>
      </c>
      <c r="E649" s="6" t="s">
        <v>458</v>
      </c>
      <c r="F649" s="6" t="s">
        <v>18</v>
      </c>
      <c r="G649" s="6">
        <v>2</v>
      </c>
      <c r="H649" s="6">
        <v>1619</v>
      </c>
    </row>
    <row r="650" s="2" customFormat="true" ht="22.5" customHeight="true" spans="1:8">
      <c r="A650" s="6">
        <f>648</f>
        <v>648</v>
      </c>
      <c r="B650" s="6">
        <v>43075</v>
      </c>
      <c r="C650" s="6" t="s">
        <v>675</v>
      </c>
      <c r="D650" s="6" t="s">
        <v>14</v>
      </c>
      <c r="E650" s="6" t="s">
        <v>471</v>
      </c>
      <c r="F650" s="6" t="s">
        <v>18</v>
      </c>
      <c r="G650" s="6">
        <v>2</v>
      </c>
      <c r="H650" s="6">
        <v>1341</v>
      </c>
    </row>
    <row r="651" s="2" customFormat="true" ht="22.5" customHeight="true" spans="1:8">
      <c r="A651" s="6">
        <f>649</f>
        <v>649</v>
      </c>
      <c r="B651" s="6">
        <v>43075</v>
      </c>
      <c r="C651" s="6" t="s">
        <v>676</v>
      </c>
      <c r="D651" s="6" t="s">
        <v>14</v>
      </c>
      <c r="E651" s="6" t="s">
        <v>471</v>
      </c>
      <c r="F651" s="6" t="s">
        <v>18</v>
      </c>
      <c r="G651" s="6">
        <v>2</v>
      </c>
      <c r="H651" s="6">
        <v>1360</v>
      </c>
    </row>
    <row r="652" s="2" customFormat="true" ht="22.5" customHeight="true" spans="1:8">
      <c r="A652" s="6">
        <f>650</f>
        <v>650</v>
      </c>
      <c r="B652" s="6">
        <v>43075</v>
      </c>
      <c r="C652" s="6" t="s">
        <v>677</v>
      </c>
      <c r="D652" s="6" t="s">
        <v>14</v>
      </c>
      <c r="E652" s="6" t="s">
        <v>471</v>
      </c>
      <c r="F652" s="6" t="s">
        <v>18</v>
      </c>
      <c r="G652" s="6">
        <v>2</v>
      </c>
      <c r="H652" s="6">
        <v>1416</v>
      </c>
    </row>
    <row r="653" s="2" customFormat="true" ht="22.5" customHeight="true" spans="1:8">
      <c r="A653" s="6">
        <f>651</f>
        <v>651</v>
      </c>
      <c r="B653" s="6">
        <v>43075</v>
      </c>
      <c r="C653" s="6" t="s">
        <v>678</v>
      </c>
      <c r="D653" s="6" t="s">
        <v>14</v>
      </c>
      <c r="E653" s="6" t="s">
        <v>458</v>
      </c>
      <c r="F653" s="6" t="s">
        <v>12</v>
      </c>
      <c r="G653" s="6">
        <v>2</v>
      </c>
      <c r="H653" s="6">
        <v>1456</v>
      </c>
    </row>
    <row r="654" s="2" customFormat="true" ht="22.5" customHeight="true" spans="1:8">
      <c r="A654" s="6">
        <f>652</f>
        <v>652</v>
      </c>
      <c r="B654" s="6">
        <v>43075</v>
      </c>
      <c r="C654" s="6" t="s">
        <v>679</v>
      </c>
      <c r="D654" s="6" t="s">
        <v>10</v>
      </c>
      <c r="E654" s="6" t="s">
        <v>539</v>
      </c>
      <c r="F654" s="6" t="s">
        <v>18</v>
      </c>
      <c r="G654" s="6">
        <v>2</v>
      </c>
      <c r="H654" s="6">
        <v>1262</v>
      </c>
    </row>
    <row r="655" s="2" customFormat="true" ht="22.5" customHeight="true" spans="1:8">
      <c r="A655" s="6">
        <f>653</f>
        <v>653</v>
      </c>
      <c r="B655" s="6">
        <v>43075</v>
      </c>
      <c r="C655" s="6" t="s">
        <v>680</v>
      </c>
      <c r="D655" s="6" t="s">
        <v>10</v>
      </c>
      <c r="E655" s="6" t="s">
        <v>203</v>
      </c>
      <c r="F655" s="6" t="s">
        <v>18</v>
      </c>
      <c r="G655" s="6">
        <v>1</v>
      </c>
      <c r="H655" s="6">
        <v>711</v>
      </c>
    </row>
    <row r="656" s="2" customFormat="true" ht="22.5" customHeight="true" spans="1:8">
      <c r="A656" s="6">
        <f>654</f>
        <v>654</v>
      </c>
      <c r="B656" s="6">
        <v>43075</v>
      </c>
      <c r="C656" s="6" t="s">
        <v>681</v>
      </c>
      <c r="D656" s="6" t="s">
        <v>14</v>
      </c>
      <c r="E656" s="6" t="s">
        <v>203</v>
      </c>
      <c r="F656" s="6" t="s">
        <v>18</v>
      </c>
      <c r="G656" s="6">
        <v>2</v>
      </c>
      <c r="H656" s="6">
        <v>1324</v>
      </c>
    </row>
    <row r="657" s="2" customFormat="true" ht="22.5" customHeight="true" spans="1:8">
      <c r="A657" s="6">
        <f>655</f>
        <v>655</v>
      </c>
      <c r="B657" s="6">
        <v>43075</v>
      </c>
      <c r="C657" s="6" t="s">
        <v>682</v>
      </c>
      <c r="D657" s="6" t="s">
        <v>14</v>
      </c>
      <c r="E657" s="6" t="s">
        <v>203</v>
      </c>
      <c r="F657" s="6" t="s">
        <v>18</v>
      </c>
      <c r="G657" s="6">
        <v>2</v>
      </c>
      <c r="H657" s="6">
        <v>1200</v>
      </c>
    </row>
    <row r="658" s="2" customFormat="true" ht="22.5" customHeight="true" spans="1:8">
      <c r="A658" s="6">
        <f>656</f>
        <v>656</v>
      </c>
      <c r="B658" s="6">
        <v>43075</v>
      </c>
      <c r="C658" s="6" t="s">
        <v>683</v>
      </c>
      <c r="D658" s="6" t="s">
        <v>10</v>
      </c>
      <c r="E658" s="6" t="s">
        <v>471</v>
      </c>
      <c r="F658" s="6" t="s">
        <v>18</v>
      </c>
      <c r="G658" s="6">
        <v>1</v>
      </c>
      <c r="H658" s="6">
        <v>641</v>
      </c>
    </row>
    <row r="659" s="2" customFormat="true" ht="22.5" customHeight="true" spans="1:8">
      <c r="A659" s="6">
        <f>657</f>
        <v>657</v>
      </c>
      <c r="B659" s="6">
        <v>43075</v>
      </c>
      <c r="C659" s="6" t="s">
        <v>684</v>
      </c>
      <c r="D659" s="6" t="s">
        <v>10</v>
      </c>
      <c r="E659" s="6" t="s">
        <v>685</v>
      </c>
      <c r="F659" s="6" t="s">
        <v>18</v>
      </c>
      <c r="G659" s="6">
        <v>1</v>
      </c>
      <c r="H659" s="6">
        <v>651</v>
      </c>
    </row>
    <row r="660" s="2" customFormat="true" ht="22.5" customHeight="true" spans="1:8">
      <c r="A660" s="6">
        <f>658</f>
        <v>658</v>
      </c>
      <c r="B660" s="6">
        <v>43075</v>
      </c>
      <c r="C660" s="6" t="s">
        <v>686</v>
      </c>
      <c r="D660" s="6" t="s">
        <v>10</v>
      </c>
      <c r="E660" s="6" t="s">
        <v>203</v>
      </c>
      <c r="F660" s="6" t="s">
        <v>18</v>
      </c>
      <c r="G660" s="6">
        <v>1</v>
      </c>
      <c r="H660" s="6">
        <v>680</v>
      </c>
    </row>
    <row r="661" s="2" customFormat="true" ht="22.5" customHeight="true" spans="1:8">
      <c r="A661" s="6">
        <f>659</f>
        <v>659</v>
      </c>
      <c r="B661" s="6">
        <v>43075</v>
      </c>
      <c r="C661" s="6" t="s">
        <v>687</v>
      </c>
      <c r="D661" s="6" t="s">
        <v>14</v>
      </c>
      <c r="E661" s="6" t="s">
        <v>471</v>
      </c>
      <c r="F661" s="6" t="s">
        <v>18</v>
      </c>
      <c r="G661" s="6">
        <v>2</v>
      </c>
      <c r="H661" s="6">
        <v>1262</v>
      </c>
    </row>
    <row r="662" s="2" customFormat="true" ht="22.5" customHeight="true" spans="1:8">
      <c r="A662" s="6">
        <f>660</f>
        <v>660</v>
      </c>
      <c r="B662" s="6">
        <v>43075</v>
      </c>
      <c r="C662" s="6" t="s">
        <v>688</v>
      </c>
      <c r="D662" s="6" t="s">
        <v>10</v>
      </c>
      <c r="E662" s="6" t="s">
        <v>203</v>
      </c>
      <c r="F662" s="6" t="s">
        <v>12</v>
      </c>
      <c r="G662" s="6">
        <v>1</v>
      </c>
      <c r="H662" s="6">
        <v>793</v>
      </c>
    </row>
    <row r="663" s="2" customFormat="true" ht="22.5" customHeight="true" spans="1:8">
      <c r="A663" s="6">
        <f>661</f>
        <v>661</v>
      </c>
      <c r="B663" s="6">
        <v>43075</v>
      </c>
      <c r="C663" s="6" t="s">
        <v>689</v>
      </c>
      <c r="D663" s="6" t="s">
        <v>10</v>
      </c>
      <c r="E663" s="6" t="s">
        <v>471</v>
      </c>
      <c r="F663" s="6" t="s">
        <v>18</v>
      </c>
      <c r="G663" s="6">
        <v>1</v>
      </c>
      <c r="H663" s="6">
        <v>671</v>
      </c>
    </row>
    <row r="664" s="2" customFormat="true" ht="22.5" customHeight="true" spans="1:8">
      <c r="A664" s="6">
        <f>662</f>
        <v>662</v>
      </c>
      <c r="B664" s="6">
        <v>43075</v>
      </c>
      <c r="C664" s="6" t="s">
        <v>645</v>
      </c>
      <c r="D664" s="6" t="s">
        <v>14</v>
      </c>
      <c r="E664" s="6" t="s">
        <v>203</v>
      </c>
      <c r="F664" s="6" t="s">
        <v>12</v>
      </c>
      <c r="G664" s="6">
        <v>2</v>
      </c>
      <c r="H664" s="6">
        <v>1325</v>
      </c>
    </row>
    <row r="665" s="2" customFormat="true" ht="22.5" customHeight="true" spans="1:8">
      <c r="A665" s="6">
        <f>663</f>
        <v>663</v>
      </c>
      <c r="B665" s="6">
        <v>43075</v>
      </c>
      <c r="C665" s="6" t="s">
        <v>690</v>
      </c>
      <c r="D665" s="6" t="s">
        <v>14</v>
      </c>
      <c r="E665" s="6" t="s">
        <v>471</v>
      </c>
      <c r="F665" s="6" t="s">
        <v>18</v>
      </c>
      <c r="G665" s="6">
        <v>2</v>
      </c>
      <c r="H665" s="6">
        <v>1302</v>
      </c>
    </row>
    <row r="666" s="2" customFormat="true" ht="22.5" customHeight="true" spans="1:8">
      <c r="A666" s="6">
        <f>664</f>
        <v>664</v>
      </c>
      <c r="B666" s="6">
        <v>43075</v>
      </c>
      <c r="C666" s="6" t="s">
        <v>691</v>
      </c>
      <c r="D666" s="6" t="s">
        <v>10</v>
      </c>
      <c r="E666" s="6" t="s">
        <v>203</v>
      </c>
      <c r="F666" s="6" t="s">
        <v>18</v>
      </c>
      <c r="G666" s="6">
        <v>3</v>
      </c>
      <c r="H666" s="6">
        <v>1989</v>
      </c>
    </row>
    <row r="667" s="2" customFormat="true" ht="22.5" customHeight="true" spans="1:8">
      <c r="A667" s="6">
        <f>665</f>
        <v>665</v>
      </c>
      <c r="B667" s="6">
        <v>43075</v>
      </c>
      <c r="C667" s="6" t="s">
        <v>692</v>
      </c>
      <c r="D667" s="6" t="s">
        <v>14</v>
      </c>
      <c r="E667" s="6" t="s">
        <v>203</v>
      </c>
      <c r="F667" s="6" t="s">
        <v>18</v>
      </c>
      <c r="G667" s="6">
        <v>2</v>
      </c>
      <c r="H667" s="6">
        <v>1676</v>
      </c>
    </row>
    <row r="668" s="2" customFormat="true" ht="22.5" customHeight="true" spans="1:8">
      <c r="A668" s="6">
        <f>666</f>
        <v>666</v>
      </c>
      <c r="B668" s="6">
        <v>43075</v>
      </c>
      <c r="C668" s="6" t="s">
        <v>693</v>
      </c>
      <c r="D668" s="6" t="s">
        <v>10</v>
      </c>
      <c r="E668" s="6" t="s">
        <v>203</v>
      </c>
      <c r="F668" s="6" t="s">
        <v>18</v>
      </c>
      <c r="G668" s="6">
        <v>1</v>
      </c>
      <c r="H668" s="6">
        <v>631</v>
      </c>
    </row>
    <row r="669" s="2" customFormat="true" ht="22.5" customHeight="true" spans="1:8">
      <c r="A669" s="6">
        <f>667</f>
        <v>667</v>
      </c>
      <c r="B669" s="6">
        <v>43075</v>
      </c>
      <c r="C669" s="6" t="s">
        <v>694</v>
      </c>
      <c r="D669" s="6" t="s">
        <v>10</v>
      </c>
      <c r="E669" s="6" t="s">
        <v>203</v>
      </c>
      <c r="F669" s="6" t="s">
        <v>18</v>
      </c>
      <c r="G669" s="6">
        <v>1</v>
      </c>
      <c r="H669" s="6">
        <v>691</v>
      </c>
    </row>
    <row r="670" s="2" customFormat="true" ht="22.5" customHeight="true" spans="1:8">
      <c r="A670" s="6">
        <f>668</f>
        <v>668</v>
      </c>
      <c r="B670" s="6">
        <v>43075</v>
      </c>
      <c r="C670" s="6" t="s">
        <v>695</v>
      </c>
      <c r="D670" s="6" t="s">
        <v>10</v>
      </c>
      <c r="E670" s="6" t="s">
        <v>471</v>
      </c>
      <c r="F670" s="6" t="s">
        <v>18</v>
      </c>
      <c r="G670" s="6">
        <v>1</v>
      </c>
      <c r="H670" s="6">
        <v>738</v>
      </c>
    </row>
    <row r="671" s="2" customFormat="true" ht="22.5" customHeight="true" spans="1:8">
      <c r="A671" s="6">
        <f>669</f>
        <v>669</v>
      </c>
      <c r="B671" s="6">
        <v>43075</v>
      </c>
      <c r="C671" s="6" t="s">
        <v>696</v>
      </c>
      <c r="D671" s="6" t="s">
        <v>10</v>
      </c>
      <c r="E671" s="6" t="s">
        <v>471</v>
      </c>
      <c r="F671" s="6" t="s">
        <v>18</v>
      </c>
      <c r="G671" s="6">
        <v>1</v>
      </c>
      <c r="H671" s="6">
        <v>663</v>
      </c>
    </row>
    <row r="672" s="2" customFormat="true" ht="22.5" customHeight="true" spans="1:8">
      <c r="A672" s="6">
        <f>670</f>
        <v>670</v>
      </c>
      <c r="B672" s="6">
        <v>43075</v>
      </c>
      <c r="C672" s="6" t="s">
        <v>697</v>
      </c>
      <c r="D672" s="6" t="s">
        <v>10</v>
      </c>
      <c r="E672" s="6" t="s">
        <v>471</v>
      </c>
      <c r="F672" s="6" t="s">
        <v>18</v>
      </c>
      <c r="G672" s="6">
        <v>1</v>
      </c>
      <c r="H672" s="6">
        <v>710</v>
      </c>
    </row>
    <row r="673" s="2" customFormat="true" ht="22.5" customHeight="true" spans="1:8">
      <c r="A673" s="6">
        <f>671</f>
        <v>671</v>
      </c>
      <c r="B673" s="6">
        <v>43075</v>
      </c>
      <c r="C673" s="6" t="s">
        <v>698</v>
      </c>
      <c r="D673" s="6" t="s">
        <v>14</v>
      </c>
      <c r="E673" s="6" t="s">
        <v>471</v>
      </c>
      <c r="F673" s="6" t="s">
        <v>18</v>
      </c>
      <c r="G673" s="6">
        <v>1</v>
      </c>
      <c r="H673" s="6">
        <v>708</v>
      </c>
    </row>
    <row r="674" s="2" customFormat="true" ht="22.5" customHeight="true" spans="1:8">
      <c r="A674" s="6">
        <f>672</f>
        <v>672</v>
      </c>
      <c r="B674" s="6">
        <v>43075</v>
      </c>
      <c r="C674" s="6" t="s">
        <v>699</v>
      </c>
      <c r="D674" s="6" t="s">
        <v>14</v>
      </c>
      <c r="E674" s="6" t="s">
        <v>471</v>
      </c>
      <c r="F674" s="6" t="s">
        <v>18</v>
      </c>
      <c r="G674" s="6">
        <v>2</v>
      </c>
      <c r="H674" s="6">
        <v>1360</v>
      </c>
    </row>
    <row r="675" s="2" customFormat="true" ht="22.5" customHeight="true" spans="1:8">
      <c r="A675" s="6">
        <f>673</f>
        <v>673</v>
      </c>
      <c r="B675" s="6">
        <v>43075</v>
      </c>
      <c r="C675" s="6" t="s">
        <v>700</v>
      </c>
      <c r="D675" s="6" t="s">
        <v>14</v>
      </c>
      <c r="E675" s="6" t="s">
        <v>586</v>
      </c>
      <c r="F675" s="6" t="s">
        <v>12</v>
      </c>
      <c r="G675" s="6">
        <v>2</v>
      </c>
      <c r="H675" s="6">
        <v>1384</v>
      </c>
    </row>
    <row r="676" s="2" customFormat="true" ht="22.5" customHeight="true" spans="1:8">
      <c r="A676" s="6">
        <f>674</f>
        <v>674</v>
      </c>
      <c r="B676" s="6">
        <v>43075</v>
      </c>
      <c r="C676" s="6" t="s">
        <v>701</v>
      </c>
      <c r="D676" s="6" t="s">
        <v>14</v>
      </c>
      <c r="E676" s="6" t="s">
        <v>458</v>
      </c>
      <c r="F676" s="6" t="s">
        <v>18</v>
      </c>
      <c r="G676" s="6">
        <v>2</v>
      </c>
      <c r="H676" s="6">
        <v>1569</v>
      </c>
    </row>
    <row r="677" s="2" customFormat="true" ht="22.5" customHeight="true" spans="1:8">
      <c r="A677" s="6">
        <f>675</f>
        <v>675</v>
      </c>
      <c r="B677" s="6">
        <v>43075</v>
      </c>
      <c r="C677" s="6" t="s">
        <v>702</v>
      </c>
      <c r="D677" s="6" t="s">
        <v>14</v>
      </c>
      <c r="E677" s="6" t="s">
        <v>471</v>
      </c>
      <c r="F677" s="6" t="s">
        <v>18</v>
      </c>
      <c r="G677" s="6">
        <v>2</v>
      </c>
      <c r="H677" s="6">
        <v>1306</v>
      </c>
    </row>
    <row r="678" s="2" customFormat="true" ht="22.5" customHeight="true" spans="1:8">
      <c r="A678" s="6">
        <f>676</f>
        <v>676</v>
      </c>
      <c r="B678" s="6">
        <v>43075</v>
      </c>
      <c r="C678" s="6" t="s">
        <v>703</v>
      </c>
      <c r="D678" s="6" t="s">
        <v>14</v>
      </c>
      <c r="E678" s="6" t="s">
        <v>458</v>
      </c>
      <c r="F678" s="6" t="s">
        <v>12</v>
      </c>
      <c r="G678" s="6">
        <v>2</v>
      </c>
      <c r="H678" s="6">
        <v>1456</v>
      </c>
    </row>
    <row r="679" s="2" customFormat="true" ht="22.5" customHeight="true" spans="1:8">
      <c r="A679" s="6">
        <f>677</f>
        <v>677</v>
      </c>
      <c r="B679" s="6">
        <v>43075</v>
      </c>
      <c r="C679" s="6" t="s">
        <v>704</v>
      </c>
      <c r="D679" s="6" t="s">
        <v>14</v>
      </c>
      <c r="E679" s="6" t="s">
        <v>471</v>
      </c>
      <c r="F679" s="6" t="s">
        <v>18</v>
      </c>
      <c r="G679" s="6">
        <v>2</v>
      </c>
      <c r="H679" s="6">
        <v>1356</v>
      </c>
    </row>
    <row r="680" s="2" customFormat="true" ht="22.5" customHeight="true" spans="1:8">
      <c r="A680" s="6">
        <f>678</f>
        <v>678</v>
      </c>
      <c r="B680" s="6">
        <v>43075</v>
      </c>
      <c r="C680" s="6" t="s">
        <v>705</v>
      </c>
      <c r="D680" s="6" t="s">
        <v>14</v>
      </c>
      <c r="E680" s="6" t="s">
        <v>471</v>
      </c>
      <c r="F680" s="6" t="s">
        <v>18</v>
      </c>
      <c r="G680" s="6">
        <v>2</v>
      </c>
      <c r="H680" s="6">
        <v>1292</v>
      </c>
    </row>
    <row r="681" s="2" customFormat="true" ht="22.5" customHeight="true" spans="1:8">
      <c r="A681" s="6">
        <f>679</f>
        <v>679</v>
      </c>
      <c r="B681" s="6">
        <v>43075</v>
      </c>
      <c r="C681" s="6" t="s">
        <v>706</v>
      </c>
      <c r="D681" s="6" t="s">
        <v>14</v>
      </c>
      <c r="E681" s="6" t="s">
        <v>471</v>
      </c>
      <c r="F681" s="6" t="s">
        <v>18</v>
      </c>
      <c r="G681" s="6">
        <v>1</v>
      </c>
      <c r="H681" s="6">
        <v>791</v>
      </c>
    </row>
    <row r="682" s="2" customFormat="true" ht="22.5" customHeight="true" spans="1:8">
      <c r="A682" s="6">
        <f>680</f>
        <v>680</v>
      </c>
      <c r="B682" s="6">
        <v>43075</v>
      </c>
      <c r="C682" s="6" t="s">
        <v>707</v>
      </c>
      <c r="D682" s="6" t="s">
        <v>14</v>
      </c>
      <c r="E682" s="6" t="s">
        <v>203</v>
      </c>
      <c r="F682" s="6" t="s">
        <v>18</v>
      </c>
      <c r="G682" s="6">
        <v>1</v>
      </c>
      <c r="H682" s="6">
        <v>954</v>
      </c>
    </row>
    <row r="683" s="2" customFormat="true" ht="22.5" customHeight="true" spans="1:8">
      <c r="A683" s="6">
        <f>681</f>
        <v>681</v>
      </c>
      <c r="B683" s="6">
        <v>43075</v>
      </c>
      <c r="C683" s="6" t="s">
        <v>708</v>
      </c>
      <c r="D683" s="6" t="s">
        <v>14</v>
      </c>
      <c r="E683" s="6" t="s">
        <v>203</v>
      </c>
      <c r="F683" s="6" t="s">
        <v>12</v>
      </c>
      <c r="G683" s="6">
        <v>1</v>
      </c>
      <c r="H683" s="6">
        <v>954</v>
      </c>
    </row>
    <row r="684" s="2" customFormat="true" ht="22.5" customHeight="true" spans="1:8">
      <c r="A684" s="6">
        <f>682</f>
        <v>682</v>
      </c>
      <c r="B684" s="6">
        <v>43075</v>
      </c>
      <c r="C684" s="6" t="s">
        <v>709</v>
      </c>
      <c r="D684" s="6" t="s">
        <v>14</v>
      </c>
      <c r="E684" s="6" t="s">
        <v>203</v>
      </c>
      <c r="F684" s="6" t="s">
        <v>18</v>
      </c>
      <c r="G684" s="6">
        <v>2</v>
      </c>
      <c r="H684" s="6">
        <v>1302</v>
      </c>
    </row>
    <row r="685" s="2" customFormat="true" ht="22.5" customHeight="true" spans="1:8">
      <c r="A685" s="6">
        <f>683</f>
        <v>683</v>
      </c>
      <c r="B685" s="6">
        <v>43075</v>
      </c>
      <c r="C685" s="6" t="s">
        <v>710</v>
      </c>
      <c r="D685" s="6" t="s">
        <v>14</v>
      </c>
      <c r="E685" s="6" t="s">
        <v>458</v>
      </c>
      <c r="F685" s="6" t="s">
        <v>12</v>
      </c>
      <c r="G685" s="6">
        <v>1</v>
      </c>
      <c r="H685" s="6">
        <v>723</v>
      </c>
    </row>
    <row r="686" s="2" customFormat="true" ht="22.5" customHeight="true" spans="1:8">
      <c r="A686" s="6">
        <f>684</f>
        <v>684</v>
      </c>
      <c r="B686" s="6">
        <v>43075</v>
      </c>
      <c r="C686" s="6" t="s">
        <v>711</v>
      </c>
      <c r="D686" s="6" t="s">
        <v>14</v>
      </c>
      <c r="E686" s="6" t="s">
        <v>203</v>
      </c>
      <c r="F686" s="6" t="s">
        <v>18</v>
      </c>
      <c r="G686" s="6">
        <v>3</v>
      </c>
      <c r="H686" s="6">
        <v>2119</v>
      </c>
    </row>
    <row r="687" s="2" customFormat="true" ht="22.5" customHeight="true" spans="1:8">
      <c r="A687" s="6">
        <f>685</f>
        <v>685</v>
      </c>
      <c r="B687" s="6">
        <v>43075</v>
      </c>
      <c r="C687" s="6" t="s">
        <v>712</v>
      </c>
      <c r="D687" s="6" t="s">
        <v>14</v>
      </c>
      <c r="E687" s="6" t="s">
        <v>713</v>
      </c>
      <c r="F687" s="6" t="s">
        <v>18</v>
      </c>
      <c r="G687" s="6">
        <v>1</v>
      </c>
      <c r="H687" s="6">
        <v>671</v>
      </c>
    </row>
    <row r="688" s="2" customFormat="true" ht="22.5" customHeight="true" spans="1:8">
      <c r="A688" s="6">
        <f>686</f>
        <v>686</v>
      </c>
      <c r="B688" s="6">
        <v>43075</v>
      </c>
      <c r="C688" s="6" t="s">
        <v>714</v>
      </c>
      <c r="D688" s="6" t="s">
        <v>14</v>
      </c>
      <c r="E688" s="6" t="s">
        <v>471</v>
      </c>
      <c r="F688" s="6" t="s">
        <v>12</v>
      </c>
      <c r="G688" s="6">
        <v>1</v>
      </c>
      <c r="H688" s="6">
        <v>793</v>
      </c>
    </row>
    <row r="689" s="2" customFormat="true" ht="22.5" customHeight="true" spans="1:8">
      <c r="A689" s="6">
        <f>687</f>
        <v>687</v>
      </c>
      <c r="B689" s="6">
        <v>43075</v>
      </c>
      <c r="C689" s="6" t="s">
        <v>715</v>
      </c>
      <c r="D689" s="6" t="s">
        <v>14</v>
      </c>
      <c r="E689" s="6" t="s">
        <v>203</v>
      </c>
      <c r="F689" s="6" t="s">
        <v>12</v>
      </c>
      <c r="G689" s="6">
        <v>1</v>
      </c>
      <c r="H689" s="6">
        <v>824</v>
      </c>
    </row>
    <row r="690" s="2" customFormat="true" ht="22.5" customHeight="true" spans="1:8">
      <c r="A690" s="6">
        <f>688</f>
        <v>688</v>
      </c>
      <c r="B690" s="6">
        <v>43075</v>
      </c>
      <c r="C690" s="6" t="s">
        <v>716</v>
      </c>
      <c r="D690" s="6" t="s">
        <v>14</v>
      </c>
      <c r="E690" s="6" t="s">
        <v>203</v>
      </c>
      <c r="F690" s="6" t="s">
        <v>18</v>
      </c>
      <c r="G690" s="6">
        <v>2</v>
      </c>
      <c r="H690" s="6">
        <v>1347</v>
      </c>
    </row>
    <row r="691" s="2" customFormat="true" ht="22.5" customHeight="true" spans="1:8">
      <c r="A691" s="6">
        <f>689</f>
        <v>689</v>
      </c>
      <c r="B691" s="6">
        <v>43075</v>
      </c>
      <c r="C691" s="6" t="s">
        <v>717</v>
      </c>
      <c r="D691" s="6" t="s">
        <v>10</v>
      </c>
      <c r="E691" s="6" t="s">
        <v>471</v>
      </c>
      <c r="F691" s="6" t="s">
        <v>12</v>
      </c>
      <c r="G691" s="6">
        <v>1</v>
      </c>
      <c r="H691" s="6">
        <v>771</v>
      </c>
    </row>
    <row r="692" s="2" customFormat="true" ht="22.5" customHeight="true" spans="1:8">
      <c r="A692" s="6">
        <f>690</f>
        <v>690</v>
      </c>
      <c r="B692" s="6">
        <v>43075</v>
      </c>
      <c r="C692" s="6" t="s">
        <v>718</v>
      </c>
      <c r="D692" s="6" t="s">
        <v>10</v>
      </c>
      <c r="E692" s="6" t="s">
        <v>203</v>
      </c>
      <c r="F692" s="6" t="s">
        <v>18</v>
      </c>
      <c r="G692" s="6">
        <v>1</v>
      </c>
      <c r="H692" s="6">
        <v>671</v>
      </c>
    </row>
    <row r="693" s="2" customFormat="true" ht="22.5" customHeight="true" spans="1:8">
      <c r="A693" s="6">
        <f>691</f>
        <v>691</v>
      </c>
      <c r="B693" s="6">
        <v>43075</v>
      </c>
      <c r="C693" s="6" t="s">
        <v>719</v>
      </c>
      <c r="D693" s="6" t="s">
        <v>14</v>
      </c>
      <c r="E693" s="6" t="s">
        <v>539</v>
      </c>
      <c r="F693" s="6" t="s">
        <v>12</v>
      </c>
      <c r="G693" s="6">
        <v>3</v>
      </c>
      <c r="H693" s="6">
        <v>2153</v>
      </c>
    </row>
    <row r="694" s="2" customFormat="true" ht="22.5" customHeight="true" spans="1:8">
      <c r="A694" s="6">
        <f>692</f>
        <v>692</v>
      </c>
      <c r="B694" s="6">
        <v>43075</v>
      </c>
      <c r="C694" s="6" t="s">
        <v>720</v>
      </c>
      <c r="D694" s="6" t="s">
        <v>14</v>
      </c>
      <c r="E694" s="6" t="s">
        <v>471</v>
      </c>
      <c r="F694" s="6" t="s">
        <v>18</v>
      </c>
      <c r="G694" s="6">
        <v>2</v>
      </c>
      <c r="H694" s="6">
        <v>1148</v>
      </c>
    </row>
    <row r="695" s="2" customFormat="true" ht="22.5" customHeight="true" spans="1:8">
      <c r="A695" s="6">
        <f>693</f>
        <v>693</v>
      </c>
      <c r="B695" s="6">
        <v>43075</v>
      </c>
      <c r="C695" s="6" t="s">
        <v>721</v>
      </c>
      <c r="D695" s="6" t="s">
        <v>14</v>
      </c>
      <c r="E695" s="6" t="s">
        <v>458</v>
      </c>
      <c r="F695" s="6" t="s">
        <v>12</v>
      </c>
      <c r="G695" s="6">
        <v>2</v>
      </c>
      <c r="H695" s="6">
        <v>1453</v>
      </c>
    </row>
    <row r="696" s="2" customFormat="true" ht="22.5" customHeight="true" spans="1:8">
      <c r="A696" s="6">
        <f>694</f>
        <v>694</v>
      </c>
      <c r="B696" s="6">
        <v>43075</v>
      </c>
      <c r="C696" s="6" t="s">
        <v>722</v>
      </c>
      <c r="D696" s="6" t="s">
        <v>14</v>
      </c>
      <c r="E696" s="6" t="s">
        <v>471</v>
      </c>
      <c r="F696" s="6" t="s">
        <v>12</v>
      </c>
      <c r="G696" s="6">
        <v>2</v>
      </c>
      <c r="H696" s="6">
        <v>1321</v>
      </c>
    </row>
    <row r="697" s="2" customFormat="true" ht="22.5" customHeight="true" spans="1:8">
      <c r="A697" s="6">
        <f>695</f>
        <v>695</v>
      </c>
      <c r="B697" s="6">
        <v>43075</v>
      </c>
      <c r="C697" s="6" t="s">
        <v>723</v>
      </c>
      <c r="D697" s="6" t="s">
        <v>14</v>
      </c>
      <c r="E697" s="6" t="s">
        <v>471</v>
      </c>
      <c r="F697" s="6" t="s">
        <v>12</v>
      </c>
      <c r="G697" s="6">
        <v>2</v>
      </c>
      <c r="H697" s="6">
        <v>1288</v>
      </c>
    </row>
    <row r="698" s="2" customFormat="true" ht="22.5" customHeight="true" spans="1:8">
      <c r="A698" s="6">
        <f>696</f>
        <v>696</v>
      </c>
      <c r="B698" s="6">
        <v>43075</v>
      </c>
      <c r="C698" s="6" t="s">
        <v>661</v>
      </c>
      <c r="D698" s="6" t="s">
        <v>14</v>
      </c>
      <c r="E698" s="6" t="s">
        <v>471</v>
      </c>
      <c r="F698" s="6" t="s">
        <v>18</v>
      </c>
      <c r="G698" s="6">
        <v>2</v>
      </c>
      <c r="H698" s="6">
        <v>1246</v>
      </c>
    </row>
    <row r="699" s="2" customFormat="true" ht="22.5" customHeight="true" spans="1:8">
      <c r="A699" s="6">
        <f>697</f>
        <v>697</v>
      </c>
      <c r="B699" s="6">
        <v>43075</v>
      </c>
      <c r="C699" s="6" t="s">
        <v>67</v>
      </c>
      <c r="D699" s="6" t="s">
        <v>10</v>
      </c>
      <c r="E699" s="6" t="s">
        <v>471</v>
      </c>
      <c r="F699" s="6" t="s">
        <v>12</v>
      </c>
      <c r="G699" s="6">
        <v>1</v>
      </c>
      <c r="H699" s="6">
        <v>793</v>
      </c>
    </row>
    <row r="700" s="2" customFormat="true" ht="22.5" customHeight="true" spans="1:8">
      <c r="A700" s="6">
        <f>698</f>
        <v>698</v>
      </c>
      <c r="B700" s="6">
        <v>43075</v>
      </c>
      <c r="C700" s="6" t="s">
        <v>724</v>
      </c>
      <c r="D700" s="6" t="s">
        <v>14</v>
      </c>
      <c r="E700" s="6" t="s">
        <v>458</v>
      </c>
      <c r="F700" s="6" t="s">
        <v>12</v>
      </c>
      <c r="G700" s="6">
        <v>2</v>
      </c>
      <c r="H700" s="6">
        <v>1506</v>
      </c>
    </row>
    <row r="701" s="2" customFormat="true" ht="22.5" customHeight="true" spans="1:8">
      <c r="A701" s="6">
        <f>699</f>
        <v>699</v>
      </c>
      <c r="B701" s="6">
        <v>43075</v>
      </c>
      <c r="C701" s="6" t="s">
        <v>725</v>
      </c>
      <c r="D701" s="6" t="s">
        <v>14</v>
      </c>
      <c r="E701" s="6" t="s">
        <v>203</v>
      </c>
      <c r="F701" s="6" t="s">
        <v>18</v>
      </c>
      <c r="G701" s="6">
        <v>2</v>
      </c>
      <c r="H701" s="6">
        <v>1228</v>
      </c>
    </row>
    <row r="702" s="2" customFormat="true" ht="22.5" customHeight="true" spans="1:8">
      <c r="A702" s="6">
        <f>700</f>
        <v>700</v>
      </c>
      <c r="B702" s="6">
        <v>43075</v>
      </c>
      <c r="C702" s="6" t="s">
        <v>726</v>
      </c>
      <c r="D702" s="6" t="s">
        <v>14</v>
      </c>
      <c r="E702" s="6" t="s">
        <v>203</v>
      </c>
      <c r="F702" s="6" t="s">
        <v>18</v>
      </c>
      <c r="G702" s="6">
        <v>2</v>
      </c>
      <c r="H702" s="6">
        <v>1200</v>
      </c>
    </row>
    <row r="703" s="2" customFormat="true" ht="22.5" customHeight="true" spans="1:8">
      <c r="A703" s="6">
        <f>701</f>
        <v>701</v>
      </c>
      <c r="B703" s="6">
        <v>43075</v>
      </c>
      <c r="C703" s="6" t="s">
        <v>727</v>
      </c>
      <c r="D703" s="6" t="s">
        <v>14</v>
      </c>
      <c r="E703" s="6" t="s">
        <v>458</v>
      </c>
      <c r="F703" s="6" t="s">
        <v>18</v>
      </c>
      <c r="G703" s="6">
        <v>3</v>
      </c>
      <c r="H703" s="6">
        <v>1956</v>
      </c>
    </row>
    <row r="704" s="2" customFormat="true" ht="22.5" customHeight="true" spans="1:8">
      <c r="A704" s="6">
        <f>702</f>
        <v>702</v>
      </c>
      <c r="B704" s="6">
        <v>43075</v>
      </c>
      <c r="C704" s="6" t="s">
        <v>728</v>
      </c>
      <c r="D704" s="6" t="s">
        <v>14</v>
      </c>
      <c r="E704" s="6" t="s">
        <v>471</v>
      </c>
      <c r="F704" s="6" t="s">
        <v>12</v>
      </c>
      <c r="G704" s="6">
        <v>2</v>
      </c>
      <c r="H704" s="6">
        <v>1281</v>
      </c>
    </row>
    <row r="705" s="2" customFormat="true" ht="22.5" customHeight="true" spans="1:8">
      <c r="A705" s="6">
        <f>703</f>
        <v>703</v>
      </c>
      <c r="B705" s="6">
        <v>43075</v>
      </c>
      <c r="C705" s="6" t="s">
        <v>729</v>
      </c>
      <c r="D705" s="6" t="s">
        <v>10</v>
      </c>
      <c r="E705" s="6" t="s">
        <v>471</v>
      </c>
      <c r="F705" s="6" t="s">
        <v>12</v>
      </c>
      <c r="G705" s="6">
        <v>1</v>
      </c>
      <c r="H705" s="6">
        <v>663</v>
      </c>
    </row>
    <row r="706" s="2" customFormat="true" ht="22.5" customHeight="true" spans="1:8">
      <c r="A706" s="6">
        <f>704</f>
        <v>704</v>
      </c>
      <c r="B706" s="6">
        <v>43075</v>
      </c>
      <c r="C706" s="6" t="s">
        <v>730</v>
      </c>
      <c r="D706" s="6" t="s">
        <v>14</v>
      </c>
      <c r="E706" s="6" t="s">
        <v>458</v>
      </c>
      <c r="F706" s="6" t="s">
        <v>18</v>
      </c>
      <c r="G706" s="6">
        <v>1</v>
      </c>
      <c r="H706" s="6">
        <v>687</v>
      </c>
    </row>
    <row r="707" s="2" customFormat="true" ht="22.5" customHeight="true" spans="1:8">
      <c r="A707" s="6">
        <f>705</f>
        <v>705</v>
      </c>
      <c r="B707" s="6">
        <v>43075</v>
      </c>
      <c r="C707" s="6" t="s">
        <v>731</v>
      </c>
      <c r="D707" s="6" t="s">
        <v>10</v>
      </c>
      <c r="E707" s="6" t="s">
        <v>45</v>
      </c>
      <c r="F707" s="6" t="s">
        <v>18</v>
      </c>
      <c r="G707" s="6">
        <v>1</v>
      </c>
      <c r="H707" s="6">
        <v>597</v>
      </c>
    </row>
    <row r="708" s="2" customFormat="true" ht="22.5" customHeight="true" spans="1:8">
      <c r="A708" s="6">
        <f>706</f>
        <v>706</v>
      </c>
      <c r="B708" s="6">
        <v>43075</v>
      </c>
      <c r="C708" s="6" t="s">
        <v>732</v>
      </c>
      <c r="D708" s="6" t="s">
        <v>14</v>
      </c>
      <c r="E708" s="6" t="s">
        <v>203</v>
      </c>
      <c r="F708" s="6" t="s">
        <v>18</v>
      </c>
      <c r="G708" s="6">
        <v>2</v>
      </c>
      <c r="H708" s="6">
        <v>1378</v>
      </c>
    </row>
    <row r="709" s="2" customFormat="true" ht="22.5" customHeight="true" spans="1:8">
      <c r="A709" s="6">
        <f>707</f>
        <v>707</v>
      </c>
      <c r="B709" s="6">
        <v>43075</v>
      </c>
      <c r="C709" s="6" t="s">
        <v>733</v>
      </c>
      <c r="D709" s="6" t="s">
        <v>14</v>
      </c>
      <c r="E709" s="6" t="s">
        <v>471</v>
      </c>
      <c r="F709" s="6" t="s">
        <v>12</v>
      </c>
      <c r="G709" s="6">
        <v>3</v>
      </c>
      <c r="H709" s="6">
        <v>2262</v>
      </c>
    </row>
    <row r="710" s="2" customFormat="true" ht="22.5" customHeight="true" spans="1:8">
      <c r="A710" s="6">
        <f>708</f>
        <v>708</v>
      </c>
      <c r="B710" s="6">
        <v>43075</v>
      </c>
      <c r="C710" s="6" t="s">
        <v>734</v>
      </c>
      <c r="D710" s="6" t="s">
        <v>14</v>
      </c>
      <c r="E710" s="6" t="s">
        <v>471</v>
      </c>
      <c r="F710" s="6" t="s">
        <v>18</v>
      </c>
      <c r="G710" s="6">
        <v>2</v>
      </c>
      <c r="H710" s="6">
        <v>1247</v>
      </c>
    </row>
    <row r="711" s="2" customFormat="true" ht="22.5" customHeight="true" spans="1:8">
      <c r="A711" s="6">
        <f>709</f>
        <v>709</v>
      </c>
      <c r="B711" s="6">
        <v>43075</v>
      </c>
      <c r="C711" s="6" t="s">
        <v>735</v>
      </c>
      <c r="D711" s="6" t="s">
        <v>14</v>
      </c>
      <c r="E711" s="6" t="s">
        <v>203</v>
      </c>
      <c r="F711" s="6" t="s">
        <v>12</v>
      </c>
      <c r="G711" s="6">
        <v>1</v>
      </c>
      <c r="H711" s="6">
        <v>803</v>
      </c>
    </row>
    <row r="712" s="2" customFormat="true" ht="22.5" customHeight="true" spans="1:8">
      <c r="A712" s="6">
        <f>710</f>
        <v>710</v>
      </c>
      <c r="B712" s="6">
        <v>43075</v>
      </c>
      <c r="C712" s="6" t="s">
        <v>736</v>
      </c>
      <c r="D712" s="6" t="s">
        <v>14</v>
      </c>
      <c r="E712" s="6" t="s">
        <v>471</v>
      </c>
      <c r="F712" s="6" t="s">
        <v>18</v>
      </c>
      <c r="G712" s="6">
        <v>1</v>
      </c>
      <c r="H712" s="6">
        <v>613</v>
      </c>
    </row>
    <row r="713" s="2" customFormat="true" ht="22.5" customHeight="true" spans="1:8">
      <c r="A713" s="6">
        <f>711</f>
        <v>711</v>
      </c>
      <c r="B713" s="6">
        <v>43075</v>
      </c>
      <c r="C713" s="6" t="s">
        <v>737</v>
      </c>
      <c r="D713" s="6" t="s">
        <v>14</v>
      </c>
      <c r="E713" s="6" t="s">
        <v>45</v>
      </c>
      <c r="F713" s="6" t="s">
        <v>12</v>
      </c>
      <c r="G713" s="6">
        <v>1</v>
      </c>
      <c r="H713" s="6">
        <v>630</v>
      </c>
    </row>
    <row r="714" s="2" customFormat="true" ht="22.5" customHeight="true" spans="1:8">
      <c r="A714" s="6">
        <f>712</f>
        <v>712</v>
      </c>
      <c r="B714" s="6">
        <v>43075</v>
      </c>
      <c r="C714" s="6" t="s">
        <v>738</v>
      </c>
      <c r="D714" s="6" t="s">
        <v>14</v>
      </c>
      <c r="E714" s="6" t="s">
        <v>203</v>
      </c>
      <c r="F714" s="6" t="s">
        <v>12</v>
      </c>
      <c r="G714" s="6">
        <v>1</v>
      </c>
      <c r="H714" s="6">
        <v>954</v>
      </c>
    </row>
    <row r="715" s="2" customFormat="true" ht="22.5" customHeight="true" spans="1:8">
      <c r="A715" s="6">
        <f>713</f>
        <v>713</v>
      </c>
      <c r="B715" s="6">
        <v>43075</v>
      </c>
      <c r="C715" s="6" t="s">
        <v>739</v>
      </c>
      <c r="D715" s="6" t="s">
        <v>14</v>
      </c>
      <c r="E715" s="6" t="s">
        <v>203</v>
      </c>
      <c r="F715" s="6" t="s">
        <v>12</v>
      </c>
      <c r="G715" s="6">
        <v>2</v>
      </c>
      <c r="H715" s="6">
        <v>1374</v>
      </c>
    </row>
    <row r="716" s="2" customFormat="true" ht="22.5" customHeight="true" spans="1:8">
      <c r="A716" s="6">
        <f>714</f>
        <v>714</v>
      </c>
      <c r="B716" s="6">
        <v>43075</v>
      </c>
      <c r="C716" s="6" t="s">
        <v>740</v>
      </c>
      <c r="D716" s="6" t="s">
        <v>14</v>
      </c>
      <c r="E716" s="6" t="s">
        <v>458</v>
      </c>
      <c r="F716" s="6" t="s">
        <v>12</v>
      </c>
      <c r="G716" s="6">
        <v>2</v>
      </c>
      <c r="H716" s="6">
        <v>1297</v>
      </c>
    </row>
    <row r="717" s="2" customFormat="true" ht="22.5" customHeight="true" spans="1:8">
      <c r="A717" s="6">
        <f>715</f>
        <v>715</v>
      </c>
      <c r="B717" s="6">
        <v>43075</v>
      </c>
      <c r="C717" s="6" t="s">
        <v>741</v>
      </c>
      <c r="D717" s="6" t="s">
        <v>14</v>
      </c>
      <c r="E717" s="6" t="s">
        <v>203</v>
      </c>
      <c r="F717" s="6" t="s">
        <v>12</v>
      </c>
      <c r="G717" s="6">
        <v>1</v>
      </c>
      <c r="H717" s="6">
        <v>954</v>
      </c>
    </row>
    <row r="718" s="2" customFormat="true" ht="22.5" customHeight="true" spans="1:8">
      <c r="A718" s="6">
        <f>716</f>
        <v>716</v>
      </c>
      <c r="B718" s="6">
        <v>43075</v>
      </c>
      <c r="C718" s="6" t="s">
        <v>742</v>
      </c>
      <c r="D718" s="6" t="s">
        <v>14</v>
      </c>
      <c r="E718" s="6" t="s">
        <v>560</v>
      </c>
      <c r="F718" s="6" t="s">
        <v>12</v>
      </c>
      <c r="G718" s="6">
        <v>1</v>
      </c>
      <c r="H718" s="6">
        <v>1007</v>
      </c>
    </row>
    <row r="719" s="2" customFormat="true" ht="22.5" customHeight="true" spans="1:8">
      <c r="A719" s="6">
        <f>717</f>
        <v>717</v>
      </c>
      <c r="B719" s="6">
        <v>43075</v>
      </c>
      <c r="C719" s="6" t="s">
        <v>743</v>
      </c>
      <c r="D719" s="6" t="s">
        <v>14</v>
      </c>
      <c r="E719" s="6" t="s">
        <v>203</v>
      </c>
      <c r="F719" s="6" t="s">
        <v>18</v>
      </c>
      <c r="G719" s="6">
        <v>2</v>
      </c>
      <c r="H719" s="6">
        <v>1089</v>
      </c>
    </row>
    <row r="720" s="2" customFormat="true" ht="22.5" customHeight="true" spans="1:8">
      <c r="A720" s="6">
        <f>718</f>
        <v>718</v>
      </c>
      <c r="B720" s="6">
        <v>43075</v>
      </c>
      <c r="C720" s="6" t="s">
        <v>744</v>
      </c>
      <c r="D720" s="6" t="s">
        <v>14</v>
      </c>
      <c r="E720" s="6" t="s">
        <v>458</v>
      </c>
      <c r="F720" s="6" t="s">
        <v>18</v>
      </c>
      <c r="G720" s="6">
        <v>1</v>
      </c>
      <c r="H720" s="6">
        <v>663</v>
      </c>
    </row>
    <row r="721" s="2" customFormat="true" ht="22.5" customHeight="true" spans="1:8">
      <c r="A721" s="6">
        <f>719</f>
        <v>719</v>
      </c>
      <c r="B721" s="6">
        <v>43075</v>
      </c>
      <c r="C721" s="6" t="s">
        <v>745</v>
      </c>
      <c r="D721" s="6" t="s">
        <v>10</v>
      </c>
      <c r="E721" s="6" t="s">
        <v>471</v>
      </c>
      <c r="F721" s="6" t="s">
        <v>18</v>
      </c>
      <c r="G721" s="6">
        <v>1</v>
      </c>
      <c r="H721" s="6">
        <v>613</v>
      </c>
    </row>
    <row r="722" s="2" customFormat="true" ht="22.5" customHeight="true" spans="1:8">
      <c r="A722" s="6">
        <f>720</f>
        <v>720</v>
      </c>
      <c r="B722" s="6">
        <v>43075</v>
      </c>
      <c r="C722" s="6" t="s">
        <v>746</v>
      </c>
      <c r="D722" s="6" t="s">
        <v>14</v>
      </c>
      <c r="E722" s="6" t="s">
        <v>203</v>
      </c>
      <c r="F722" s="6" t="s">
        <v>12</v>
      </c>
      <c r="G722" s="6">
        <v>2</v>
      </c>
      <c r="H722" s="6">
        <v>1556</v>
      </c>
    </row>
    <row r="723" s="2" customFormat="true" ht="22.5" customHeight="true" spans="1:8">
      <c r="A723" s="6">
        <f>721</f>
        <v>721</v>
      </c>
      <c r="B723" s="6">
        <v>43075</v>
      </c>
      <c r="C723" s="6" t="s">
        <v>747</v>
      </c>
      <c r="D723" s="6" t="s">
        <v>14</v>
      </c>
      <c r="E723" s="6" t="s">
        <v>471</v>
      </c>
      <c r="F723" s="6" t="s">
        <v>18</v>
      </c>
      <c r="G723" s="6">
        <v>2</v>
      </c>
      <c r="H723" s="6">
        <v>1276</v>
      </c>
    </row>
    <row r="724" s="2" customFormat="true" ht="22.5" customHeight="true" spans="1:8">
      <c r="A724" s="6">
        <f>722</f>
        <v>722</v>
      </c>
      <c r="B724" s="6">
        <v>43075</v>
      </c>
      <c r="C724" s="6" t="s">
        <v>748</v>
      </c>
      <c r="D724" s="6" t="s">
        <v>14</v>
      </c>
      <c r="E724" s="6" t="s">
        <v>471</v>
      </c>
      <c r="F724" s="6" t="s">
        <v>18</v>
      </c>
      <c r="G724" s="6">
        <v>2</v>
      </c>
      <c r="H724" s="6">
        <v>1384</v>
      </c>
    </row>
    <row r="725" s="2" customFormat="true" ht="22.5" customHeight="true" spans="1:8">
      <c r="A725" s="6">
        <f>723</f>
        <v>723</v>
      </c>
      <c r="B725" s="6">
        <v>43075</v>
      </c>
      <c r="C725" s="6" t="s">
        <v>749</v>
      </c>
      <c r="D725" s="6" t="s">
        <v>10</v>
      </c>
      <c r="E725" s="6" t="s">
        <v>539</v>
      </c>
      <c r="F725" s="6" t="s">
        <v>18</v>
      </c>
      <c r="G725" s="6">
        <v>2</v>
      </c>
      <c r="H725" s="6">
        <v>1468</v>
      </c>
    </row>
    <row r="726" s="2" customFormat="true" ht="22.5" customHeight="true" spans="1:8">
      <c r="A726" s="6">
        <f>724</f>
        <v>724</v>
      </c>
      <c r="B726" s="6">
        <v>43084</v>
      </c>
      <c r="C726" s="6" t="s">
        <v>750</v>
      </c>
      <c r="D726" s="6" t="s">
        <v>14</v>
      </c>
      <c r="E726" s="6" t="s">
        <v>208</v>
      </c>
      <c r="F726" s="6" t="s">
        <v>12</v>
      </c>
      <c r="G726" s="6">
        <v>1</v>
      </c>
      <c r="H726" s="6">
        <v>730</v>
      </c>
    </row>
    <row r="727" s="2" customFormat="true" ht="22.5" customHeight="true" spans="1:8">
      <c r="A727" s="6">
        <f>725</f>
        <v>725</v>
      </c>
      <c r="B727" s="6">
        <v>43075</v>
      </c>
      <c r="C727" s="6" t="s">
        <v>751</v>
      </c>
      <c r="D727" s="6" t="s">
        <v>14</v>
      </c>
      <c r="E727" s="6" t="s">
        <v>458</v>
      </c>
      <c r="F727" s="6" t="s">
        <v>12</v>
      </c>
      <c r="G727" s="6">
        <v>2</v>
      </c>
      <c r="H727" s="6">
        <v>1380</v>
      </c>
    </row>
    <row r="728" s="2" customFormat="true" ht="22.5" customHeight="true" spans="1:8">
      <c r="A728" s="6">
        <f>726</f>
        <v>726</v>
      </c>
      <c r="B728" s="6">
        <v>43075</v>
      </c>
      <c r="C728" s="6" t="s">
        <v>752</v>
      </c>
      <c r="D728" s="6" t="s">
        <v>10</v>
      </c>
      <c r="E728" s="6" t="s">
        <v>203</v>
      </c>
      <c r="F728" s="6" t="s">
        <v>12</v>
      </c>
      <c r="G728" s="6">
        <v>3</v>
      </c>
      <c r="H728" s="6">
        <v>2249</v>
      </c>
    </row>
    <row r="729" s="2" customFormat="true" ht="22.5" customHeight="true" spans="1:8">
      <c r="A729" s="6">
        <f>727</f>
        <v>727</v>
      </c>
      <c r="B729" s="6">
        <v>43075</v>
      </c>
      <c r="C729" s="6" t="s">
        <v>753</v>
      </c>
      <c r="D729" s="6" t="s">
        <v>14</v>
      </c>
      <c r="E729" s="6" t="s">
        <v>203</v>
      </c>
      <c r="F729" s="6" t="s">
        <v>12</v>
      </c>
      <c r="G729" s="6">
        <v>1</v>
      </c>
      <c r="H729" s="6">
        <v>862</v>
      </c>
    </row>
    <row r="730" s="2" customFormat="true" ht="22.5" customHeight="true" spans="1:8">
      <c r="A730" s="6">
        <f>728</f>
        <v>728</v>
      </c>
      <c r="B730" s="6">
        <v>43075</v>
      </c>
      <c r="C730" s="6" t="s">
        <v>754</v>
      </c>
      <c r="D730" s="6" t="s">
        <v>14</v>
      </c>
      <c r="E730" s="6" t="s">
        <v>458</v>
      </c>
      <c r="F730" s="6" t="s">
        <v>18</v>
      </c>
      <c r="G730" s="6">
        <v>1</v>
      </c>
      <c r="H730" s="6">
        <v>613</v>
      </c>
    </row>
    <row r="731" s="2" customFormat="true" ht="22.5" customHeight="true" spans="1:8">
      <c r="A731" s="6">
        <f>729</f>
        <v>729</v>
      </c>
      <c r="B731" s="6">
        <v>43075</v>
      </c>
      <c r="C731" s="6" t="s">
        <v>755</v>
      </c>
      <c r="D731" s="6" t="s">
        <v>14</v>
      </c>
      <c r="E731" s="6" t="s">
        <v>203</v>
      </c>
      <c r="F731" s="6" t="s">
        <v>18</v>
      </c>
      <c r="G731" s="6">
        <v>1</v>
      </c>
      <c r="H731" s="6">
        <v>766</v>
      </c>
    </row>
    <row r="732" s="2" customFormat="true" ht="22.5" customHeight="true" spans="1:8">
      <c r="A732" s="6">
        <f>730</f>
        <v>730</v>
      </c>
      <c r="B732" s="6">
        <v>43075</v>
      </c>
      <c r="C732" s="6" t="s">
        <v>756</v>
      </c>
      <c r="D732" s="6" t="s">
        <v>14</v>
      </c>
      <c r="E732" s="6" t="s">
        <v>471</v>
      </c>
      <c r="F732" s="6" t="s">
        <v>18</v>
      </c>
      <c r="G732" s="6">
        <v>2</v>
      </c>
      <c r="H732" s="6">
        <v>1117</v>
      </c>
    </row>
    <row r="733" s="2" customFormat="true" ht="22.5" customHeight="true" spans="1:8">
      <c r="A733" s="6">
        <f>731</f>
        <v>731</v>
      </c>
      <c r="B733" s="6">
        <v>43075</v>
      </c>
      <c r="C733" s="6" t="s">
        <v>757</v>
      </c>
      <c r="D733" s="6" t="s">
        <v>14</v>
      </c>
      <c r="E733" s="6" t="s">
        <v>471</v>
      </c>
      <c r="F733" s="6" t="s">
        <v>18</v>
      </c>
      <c r="G733" s="6">
        <v>3</v>
      </c>
      <c r="H733" s="6">
        <v>1867</v>
      </c>
    </row>
    <row r="734" s="2" customFormat="true" ht="22.5" customHeight="true" spans="1:8">
      <c r="A734" s="6">
        <f>732</f>
        <v>732</v>
      </c>
      <c r="B734" s="6">
        <v>43075</v>
      </c>
      <c r="C734" s="6" t="s">
        <v>758</v>
      </c>
      <c r="D734" s="6" t="s">
        <v>14</v>
      </c>
      <c r="E734" s="6" t="s">
        <v>586</v>
      </c>
      <c r="F734" s="6" t="s">
        <v>12</v>
      </c>
      <c r="G734" s="6">
        <v>2</v>
      </c>
      <c r="H734" s="6">
        <v>1752</v>
      </c>
    </row>
    <row r="735" s="2" customFormat="true" ht="22.5" customHeight="true" spans="1:8">
      <c r="A735" s="6">
        <f>733</f>
        <v>733</v>
      </c>
      <c r="B735" s="6">
        <v>43075</v>
      </c>
      <c r="C735" s="6" t="s">
        <v>759</v>
      </c>
      <c r="D735" s="6" t="s">
        <v>14</v>
      </c>
      <c r="E735" s="6" t="s">
        <v>203</v>
      </c>
      <c r="F735" s="6" t="s">
        <v>18</v>
      </c>
      <c r="G735" s="6">
        <v>2</v>
      </c>
      <c r="H735" s="6">
        <v>1489</v>
      </c>
    </row>
    <row r="736" s="2" customFormat="true" ht="22.5" customHeight="true" spans="1:8">
      <c r="A736" s="6">
        <f>734</f>
        <v>734</v>
      </c>
      <c r="B736" s="6">
        <v>43075</v>
      </c>
      <c r="C736" s="6" t="s">
        <v>760</v>
      </c>
      <c r="D736" s="6" t="s">
        <v>10</v>
      </c>
      <c r="E736" s="6" t="s">
        <v>203</v>
      </c>
      <c r="F736" s="6" t="s">
        <v>12</v>
      </c>
      <c r="G736" s="6">
        <v>1</v>
      </c>
      <c r="H736" s="6">
        <v>990</v>
      </c>
    </row>
    <row r="737" s="2" customFormat="true" ht="22.5" customHeight="true" spans="1:8">
      <c r="A737" s="6">
        <f>735</f>
        <v>735</v>
      </c>
      <c r="B737" s="6">
        <v>43075</v>
      </c>
      <c r="C737" s="6" t="s">
        <v>761</v>
      </c>
      <c r="D737" s="6" t="s">
        <v>14</v>
      </c>
      <c r="E737" s="6" t="s">
        <v>203</v>
      </c>
      <c r="F737" s="6" t="s">
        <v>12</v>
      </c>
      <c r="G737" s="6">
        <v>2</v>
      </c>
      <c r="H737" s="6">
        <v>1325</v>
      </c>
    </row>
    <row r="738" s="2" customFormat="true" ht="22.5" customHeight="true" spans="1:8">
      <c r="A738" s="6">
        <f>736</f>
        <v>736</v>
      </c>
      <c r="B738" s="6">
        <v>43075</v>
      </c>
      <c r="C738" s="6" t="s">
        <v>762</v>
      </c>
      <c r="D738" s="6" t="s">
        <v>10</v>
      </c>
      <c r="E738" s="6" t="s">
        <v>471</v>
      </c>
      <c r="F738" s="6" t="s">
        <v>18</v>
      </c>
      <c r="G738" s="6">
        <v>2</v>
      </c>
      <c r="H738" s="6">
        <v>1135</v>
      </c>
    </row>
    <row r="739" s="2" customFormat="true" ht="22.5" customHeight="true" spans="1:8">
      <c r="A739" s="6">
        <f>737</f>
        <v>737</v>
      </c>
      <c r="B739" s="6">
        <v>43075</v>
      </c>
      <c r="C739" s="6" t="s">
        <v>763</v>
      </c>
      <c r="D739" s="6" t="s">
        <v>14</v>
      </c>
      <c r="E739" s="6" t="s">
        <v>203</v>
      </c>
      <c r="F739" s="6" t="s">
        <v>18</v>
      </c>
      <c r="G739" s="6">
        <v>2</v>
      </c>
      <c r="H739" s="6">
        <v>1185</v>
      </c>
    </row>
    <row r="740" s="2" customFormat="true" ht="22.5" customHeight="true" spans="1:8">
      <c r="A740" s="6">
        <f>738</f>
        <v>738</v>
      </c>
      <c r="B740" s="6">
        <v>43075</v>
      </c>
      <c r="C740" s="6" t="s">
        <v>764</v>
      </c>
      <c r="D740" s="6" t="s">
        <v>14</v>
      </c>
      <c r="E740" s="6" t="s">
        <v>765</v>
      </c>
      <c r="F740" s="6" t="s">
        <v>12</v>
      </c>
      <c r="G740" s="6">
        <v>1</v>
      </c>
      <c r="H740" s="6">
        <v>910</v>
      </c>
    </row>
    <row r="741" s="2" customFormat="true" ht="22.5" customHeight="true" spans="1:8">
      <c r="A741" s="6">
        <f>739</f>
        <v>739</v>
      </c>
      <c r="B741" s="6">
        <v>43075</v>
      </c>
      <c r="C741" s="6" t="s">
        <v>766</v>
      </c>
      <c r="D741" s="6" t="s">
        <v>14</v>
      </c>
      <c r="E741" s="6" t="s">
        <v>203</v>
      </c>
      <c r="F741" s="6" t="s">
        <v>12</v>
      </c>
      <c r="G741" s="6">
        <v>1</v>
      </c>
      <c r="H741" s="6">
        <v>790</v>
      </c>
    </row>
    <row r="742" s="2" customFormat="true" ht="22.5" customHeight="true" spans="1:8">
      <c r="A742" s="6">
        <f>740</f>
        <v>740</v>
      </c>
      <c r="B742" s="6">
        <v>43075</v>
      </c>
      <c r="C742" s="6" t="s">
        <v>767</v>
      </c>
      <c r="D742" s="6" t="s">
        <v>14</v>
      </c>
      <c r="E742" s="6" t="s">
        <v>458</v>
      </c>
      <c r="F742" s="6" t="s">
        <v>18</v>
      </c>
      <c r="G742" s="6">
        <v>2</v>
      </c>
      <c r="H742" s="6">
        <v>1073</v>
      </c>
    </row>
    <row r="743" s="2" customFormat="true" ht="22.5" customHeight="true" spans="1:8">
      <c r="A743" s="6">
        <f>741</f>
        <v>741</v>
      </c>
      <c r="B743" s="6">
        <v>43075</v>
      </c>
      <c r="C743" s="6" t="s">
        <v>768</v>
      </c>
      <c r="D743" s="6" t="s">
        <v>14</v>
      </c>
      <c r="E743" s="6" t="s">
        <v>458</v>
      </c>
      <c r="F743" s="6" t="s">
        <v>12</v>
      </c>
      <c r="G743" s="6">
        <v>1</v>
      </c>
      <c r="H743" s="6">
        <v>760</v>
      </c>
    </row>
    <row r="744" s="2" customFormat="true" ht="22.5" customHeight="true" spans="1:8">
      <c r="A744" s="6">
        <f>742</f>
        <v>742</v>
      </c>
      <c r="B744" s="6">
        <v>43075</v>
      </c>
      <c r="C744" s="6" t="s">
        <v>769</v>
      </c>
      <c r="D744" s="6" t="s">
        <v>14</v>
      </c>
      <c r="E744" s="6" t="s">
        <v>471</v>
      </c>
      <c r="F744" s="6" t="s">
        <v>18</v>
      </c>
      <c r="G744" s="6">
        <v>2</v>
      </c>
      <c r="H744" s="6">
        <v>1117</v>
      </c>
    </row>
    <row r="745" s="2" customFormat="true" ht="22.5" customHeight="true" spans="1:8">
      <c r="A745" s="6">
        <f>743</f>
        <v>743</v>
      </c>
      <c r="B745" s="6">
        <v>43075</v>
      </c>
      <c r="C745" s="6" t="s">
        <v>770</v>
      </c>
      <c r="D745" s="6" t="s">
        <v>14</v>
      </c>
      <c r="E745" s="6" t="s">
        <v>471</v>
      </c>
      <c r="F745" s="6" t="s">
        <v>12</v>
      </c>
      <c r="G745" s="6">
        <v>1</v>
      </c>
      <c r="H745" s="6">
        <v>793</v>
      </c>
    </row>
    <row r="746" s="2" customFormat="true" ht="22.5" customHeight="true" spans="1:8">
      <c r="A746" s="6">
        <f>744</f>
        <v>744</v>
      </c>
      <c r="B746" s="6">
        <v>43075</v>
      </c>
      <c r="C746" s="6" t="s">
        <v>771</v>
      </c>
      <c r="D746" s="6" t="s">
        <v>14</v>
      </c>
      <c r="E746" s="6" t="s">
        <v>203</v>
      </c>
      <c r="F746" s="6" t="s">
        <v>12</v>
      </c>
      <c r="G746" s="6">
        <v>4</v>
      </c>
      <c r="H746" s="6">
        <v>2561</v>
      </c>
    </row>
    <row r="747" s="2" customFormat="true" ht="22.5" customHeight="true" spans="1:8">
      <c r="A747" s="6">
        <f>745</f>
        <v>745</v>
      </c>
      <c r="B747" s="6">
        <v>43075</v>
      </c>
      <c r="C747" s="6" t="s">
        <v>772</v>
      </c>
      <c r="D747" s="6" t="s">
        <v>14</v>
      </c>
      <c r="E747" s="6" t="s">
        <v>539</v>
      </c>
      <c r="F747" s="6" t="s">
        <v>12</v>
      </c>
      <c r="G747" s="6">
        <v>1</v>
      </c>
      <c r="H747" s="6">
        <v>730</v>
      </c>
    </row>
    <row r="748" s="2" customFormat="true" ht="22.5" customHeight="true" spans="1:8">
      <c r="A748" s="6">
        <f>746</f>
        <v>746</v>
      </c>
      <c r="B748" s="6">
        <v>43075</v>
      </c>
      <c r="C748" s="6" t="s">
        <v>773</v>
      </c>
      <c r="D748" s="6" t="s">
        <v>14</v>
      </c>
      <c r="E748" s="6" t="s">
        <v>458</v>
      </c>
      <c r="F748" s="6" t="s">
        <v>12</v>
      </c>
      <c r="G748" s="6">
        <v>1</v>
      </c>
      <c r="H748" s="6">
        <v>790</v>
      </c>
    </row>
    <row r="749" s="2" customFormat="true" ht="22.5" customHeight="true" spans="1:8">
      <c r="A749" s="6">
        <f>747</f>
        <v>747</v>
      </c>
      <c r="B749" s="6">
        <v>43075</v>
      </c>
      <c r="C749" s="6" t="s">
        <v>774</v>
      </c>
      <c r="D749" s="6" t="s">
        <v>14</v>
      </c>
      <c r="E749" s="6" t="s">
        <v>471</v>
      </c>
      <c r="F749" s="6" t="s">
        <v>12</v>
      </c>
      <c r="G749" s="6">
        <v>3</v>
      </c>
      <c r="H749" s="6">
        <v>1701</v>
      </c>
    </row>
    <row r="750" s="2" customFormat="true" ht="22.5" customHeight="true" spans="1:8">
      <c r="A750" s="6">
        <f>748</f>
        <v>748</v>
      </c>
      <c r="B750" s="6">
        <v>43075</v>
      </c>
      <c r="C750" s="6" t="s">
        <v>775</v>
      </c>
      <c r="D750" s="6" t="s">
        <v>14</v>
      </c>
      <c r="E750" s="6" t="s">
        <v>586</v>
      </c>
      <c r="F750" s="6" t="s">
        <v>12</v>
      </c>
      <c r="G750" s="6">
        <v>2</v>
      </c>
      <c r="H750" s="6">
        <v>1860</v>
      </c>
    </row>
    <row r="751" s="2" customFormat="true" ht="22.5" customHeight="true" spans="1:8">
      <c r="A751" s="6">
        <f>749</f>
        <v>749</v>
      </c>
      <c r="B751" s="6">
        <v>43075</v>
      </c>
      <c r="C751" s="6" t="s">
        <v>776</v>
      </c>
      <c r="D751" s="6" t="s">
        <v>14</v>
      </c>
      <c r="E751" s="6" t="s">
        <v>458</v>
      </c>
      <c r="F751" s="6" t="s">
        <v>12</v>
      </c>
      <c r="G751" s="6">
        <v>2</v>
      </c>
      <c r="H751" s="6">
        <v>1586</v>
      </c>
    </row>
    <row r="752" s="2" customFormat="true" ht="22.5" customHeight="true" spans="1:8">
      <c r="A752" s="6">
        <f>750</f>
        <v>750</v>
      </c>
      <c r="B752" s="6">
        <v>43075</v>
      </c>
      <c r="C752" s="6" t="s">
        <v>777</v>
      </c>
      <c r="D752" s="6" t="s">
        <v>10</v>
      </c>
      <c r="E752" s="6" t="s">
        <v>458</v>
      </c>
      <c r="F752" s="6" t="s">
        <v>12</v>
      </c>
      <c r="G752" s="6">
        <v>1</v>
      </c>
      <c r="H752" s="6">
        <v>730</v>
      </c>
    </row>
    <row r="753" s="2" customFormat="true" ht="22.5" customHeight="true" spans="1:8">
      <c r="A753" s="6">
        <f>751</f>
        <v>751</v>
      </c>
      <c r="B753" s="6">
        <v>43075</v>
      </c>
      <c r="C753" s="6" t="s">
        <v>778</v>
      </c>
      <c r="D753" s="6" t="s">
        <v>14</v>
      </c>
      <c r="E753" s="6" t="s">
        <v>458</v>
      </c>
      <c r="F753" s="6" t="s">
        <v>12</v>
      </c>
      <c r="G753" s="6">
        <v>2</v>
      </c>
      <c r="H753" s="6">
        <v>1456</v>
      </c>
    </row>
    <row r="754" s="2" customFormat="true" ht="22.5" customHeight="true" spans="1:8">
      <c r="A754" s="6">
        <f>752</f>
        <v>752</v>
      </c>
      <c r="B754" s="6">
        <v>43075</v>
      </c>
      <c r="C754" s="6" t="s">
        <v>779</v>
      </c>
      <c r="D754" s="6" t="s">
        <v>14</v>
      </c>
      <c r="E754" s="6" t="s">
        <v>458</v>
      </c>
      <c r="F754" s="6" t="s">
        <v>18</v>
      </c>
      <c r="G754" s="6">
        <v>1</v>
      </c>
      <c r="H754" s="6">
        <v>650</v>
      </c>
    </row>
    <row r="755" s="2" customFormat="true" ht="22.5" customHeight="true" spans="1:8">
      <c r="A755" s="6">
        <f>753</f>
        <v>753</v>
      </c>
      <c r="B755" s="6">
        <v>43075</v>
      </c>
      <c r="C755" s="6" t="s">
        <v>780</v>
      </c>
      <c r="D755" s="6" t="s">
        <v>14</v>
      </c>
      <c r="E755" s="6" t="s">
        <v>471</v>
      </c>
      <c r="F755" s="6" t="s">
        <v>12</v>
      </c>
      <c r="G755" s="6">
        <v>2</v>
      </c>
      <c r="H755" s="6">
        <v>1265</v>
      </c>
    </row>
    <row r="756" s="2" customFormat="true" ht="22.5" customHeight="true" spans="1:8">
      <c r="A756" s="6">
        <f>754</f>
        <v>754</v>
      </c>
      <c r="B756" s="6">
        <v>43075</v>
      </c>
      <c r="C756" s="6" t="s">
        <v>781</v>
      </c>
      <c r="D756" s="6" t="s">
        <v>14</v>
      </c>
      <c r="E756" s="6" t="s">
        <v>458</v>
      </c>
      <c r="F756" s="6" t="s">
        <v>12</v>
      </c>
      <c r="G756" s="6">
        <v>2</v>
      </c>
      <c r="H756" s="6">
        <v>1247</v>
      </c>
    </row>
    <row r="757" s="2" customFormat="true" ht="22.5" customHeight="true" spans="1:8">
      <c r="A757" s="6">
        <f>755</f>
        <v>755</v>
      </c>
      <c r="B757" s="6">
        <v>43075</v>
      </c>
      <c r="C757" s="6" t="s">
        <v>782</v>
      </c>
      <c r="D757" s="6" t="s">
        <v>14</v>
      </c>
      <c r="E757" s="6" t="s">
        <v>203</v>
      </c>
      <c r="F757" s="6" t="s">
        <v>12</v>
      </c>
      <c r="G757" s="6">
        <v>2</v>
      </c>
      <c r="H757" s="6">
        <v>1247</v>
      </c>
    </row>
    <row r="758" s="2" customFormat="true" ht="22.5" customHeight="true" spans="1:8">
      <c r="A758" s="6">
        <f>756</f>
        <v>756</v>
      </c>
      <c r="B758" s="6">
        <v>43075</v>
      </c>
      <c r="C758" s="6" t="s">
        <v>783</v>
      </c>
      <c r="D758" s="6" t="s">
        <v>14</v>
      </c>
      <c r="E758" s="6" t="s">
        <v>203</v>
      </c>
      <c r="F758" s="6" t="s">
        <v>292</v>
      </c>
      <c r="G758" s="6">
        <v>1</v>
      </c>
      <c r="H758" s="6">
        <v>565</v>
      </c>
    </row>
    <row r="759" s="2" customFormat="true" ht="22.5" customHeight="true" spans="1:8">
      <c r="A759" s="6">
        <f>757</f>
        <v>757</v>
      </c>
      <c r="B759" s="6">
        <v>43075</v>
      </c>
      <c r="C759" s="6" t="s">
        <v>784</v>
      </c>
      <c r="D759" s="6" t="s">
        <v>14</v>
      </c>
      <c r="E759" s="6" t="s">
        <v>471</v>
      </c>
      <c r="F759" s="6" t="s">
        <v>18</v>
      </c>
      <c r="G759" s="6">
        <v>1</v>
      </c>
      <c r="H759" s="6">
        <v>954</v>
      </c>
    </row>
    <row r="760" s="2" customFormat="true" ht="22.5" customHeight="true" spans="1:8">
      <c r="A760" s="6">
        <f>758</f>
        <v>758</v>
      </c>
      <c r="B760" s="6">
        <v>43075</v>
      </c>
      <c r="C760" s="6" t="s">
        <v>785</v>
      </c>
      <c r="D760" s="6" t="s">
        <v>14</v>
      </c>
      <c r="E760" s="6" t="s">
        <v>471</v>
      </c>
      <c r="F760" s="6" t="s">
        <v>18</v>
      </c>
      <c r="G760" s="6">
        <v>4</v>
      </c>
      <c r="H760" s="6">
        <v>1835</v>
      </c>
    </row>
    <row r="761" s="2" customFormat="true" ht="22.5" customHeight="true" spans="1:8">
      <c r="A761" s="6">
        <f>759</f>
        <v>759</v>
      </c>
      <c r="B761" s="6">
        <v>43075</v>
      </c>
      <c r="C761" s="6" t="s">
        <v>786</v>
      </c>
      <c r="D761" s="6" t="s">
        <v>10</v>
      </c>
      <c r="E761" s="6" t="s">
        <v>203</v>
      </c>
      <c r="F761" s="6" t="s">
        <v>12</v>
      </c>
      <c r="G761" s="6">
        <v>2</v>
      </c>
      <c r="H761" s="6">
        <v>1015</v>
      </c>
    </row>
    <row r="762" s="2" customFormat="true" ht="22.5" customHeight="true" spans="1:8">
      <c r="A762" s="6">
        <f>760</f>
        <v>760</v>
      </c>
      <c r="B762" s="6">
        <v>43075</v>
      </c>
      <c r="C762" s="6" t="s">
        <v>787</v>
      </c>
      <c r="D762" s="6" t="s">
        <v>14</v>
      </c>
      <c r="E762" s="6" t="s">
        <v>471</v>
      </c>
      <c r="F762" s="6" t="s">
        <v>12</v>
      </c>
      <c r="G762" s="6">
        <v>1</v>
      </c>
      <c r="H762" s="6">
        <v>795</v>
      </c>
    </row>
    <row r="763" s="2" customFormat="true" ht="22.5" customHeight="true" spans="1:8">
      <c r="A763" s="6">
        <f>761</f>
        <v>761</v>
      </c>
      <c r="B763" s="6">
        <v>43075</v>
      </c>
      <c r="C763" s="6" t="s">
        <v>788</v>
      </c>
      <c r="D763" s="6" t="s">
        <v>14</v>
      </c>
      <c r="E763" s="6" t="s">
        <v>203</v>
      </c>
      <c r="F763" s="6" t="s">
        <v>12</v>
      </c>
      <c r="G763" s="6">
        <v>2</v>
      </c>
      <c r="H763" s="6">
        <v>1333</v>
      </c>
    </row>
    <row r="764" s="2" customFormat="true" ht="22.5" customHeight="true" spans="1:8">
      <c r="A764" s="6">
        <f>762</f>
        <v>762</v>
      </c>
      <c r="B764" s="6">
        <v>43075</v>
      </c>
      <c r="C764" s="6" t="s">
        <v>789</v>
      </c>
      <c r="D764" s="6" t="s">
        <v>14</v>
      </c>
      <c r="E764" s="6" t="s">
        <v>458</v>
      </c>
      <c r="F764" s="6" t="s">
        <v>12</v>
      </c>
      <c r="G764" s="6">
        <v>1</v>
      </c>
      <c r="H764" s="6">
        <v>774</v>
      </c>
    </row>
    <row r="765" s="2" customFormat="true" ht="22.5" customHeight="true" spans="1:8">
      <c r="A765" s="6">
        <f>763</f>
        <v>763</v>
      </c>
      <c r="B765" s="6">
        <v>43075</v>
      </c>
      <c r="C765" s="6" t="s">
        <v>790</v>
      </c>
      <c r="D765" s="6" t="s">
        <v>14</v>
      </c>
      <c r="E765" s="6" t="s">
        <v>203</v>
      </c>
      <c r="F765" s="6" t="s">
        <v>12</v>
      </c>
      <c r="G765" s="6">
        <v>2</v>
      </c>
      <c r="H765" s="6">
        <v>1225</v>
      </c>
    </row>
    <row r="766" s="2" customFormat="true" ht="22.5" customHeight="true" spans="1:8">
      <c r="A766" s="6">
        <f>764</f>
        <v>764</v>
      </c>
      <c r="B766" s="6">
        <v>43075</v>
      </c>
      <c r="C766" s="6" t="s">
        <v>791</v>
      </c>
      <c r="D766" s="6" t="s">
        <v>14</v>
      </c>
      <c r="E766" s="6" t="s">
        <v>471</v>
      </c>
      <c r="F766" s="6" t="s">
        <v>12</v>
      </c>
      <c r="G766" s="6">
        <v>2</v>
      </c>
      <c r="H766" s="6">
        <v>1436</v>
      </c>
    </row>
    <row r="767" s="2" customFormat="true" ht="22.5" customHeight="true" spans="1:8">
      <c r="A767" s="6">
        <f>765</f>
        <v>765</v>
      </c>
      <c r="B767" s="6">
        <v>43075</v>
      </c>
      <c r="C767" s="6" t="s">
        <v>792</v>
      </c>
      <c r="D767" s="6" t="s">
        <v>14</v>
      </c>
      <c r="E767" s="6" t="s">
        <v>471</v>
      </c>
      <c r="F767" s="6" t="s">
        <v>292</v>
      </c>
      <c r="G767" s="6">
        <v>1</v>
      </c>
      <c r="H767" s="6">
        <v>795</v>
      </c>
    </row>
    <row r="768" s="2" customFormat="true" ht="22.5" customHeight="true" spans="1:8">
      <c r="A768" s="6">
        <f>766</f>
        <v>766</v>
      </c>
      <c r="B768" s="6">
        <v>43075</v>
      </c>
      <c r="C768" s="6" t="s">
        <v>793</v>
      </c>
      <c r="D768" s="6" t="s">
        <v>10</v>
      </c>
      <c r="E768" s="6" t="s">
        <v>458</v>
      </c>
      <c r="F768" s="6" t="s">
        <v>292</v>
      </c>
      <c r="G768" s="6">
        <v>1</v>
      </c>
      <c r="H768" s="6">
        <v>668</v>
      </c>
    </row>
    <row r="769" s="2" customFormat="true" ht="22.5" customHeight="true" spans="1:8">
      <c r="A769" s="6">
        <f>767</f>
        <v>767</v>
      </c>
      <c r="B769" s="6">
        <v>43075</v>
      </c>
      <c r="C769" s="6" t="s">
        <v>794</v>
      </c>
      <c r="D769" s="6" t="s">
        <v>14</v>
      </c>
      <c r="E769" s="6" t="s">
        <v>203</v>
      </c>
      <c r="F769" s="6" t="s">
        <v>12</v>
      </c>
      <c r="G769" s="6">
        <v>1</v>
      </c>
      <c r="H769" s="6">
        <v>793</v>
      </c>
    </row>
    <row r="770" s="2" customFormat="true" ht="22.5" customHeight="true" spans="1:8">
      <c r="A770" s="6">
        <f>768</f>
        <v>768</v>
      </c>
      <c r="B770" s="6">
        <v>43075</v>
      </c>
      <c r="C770" s="6" t="s">
        <v>795</v>
      </c>
      <c r="D770" s="6" t="s">
        <v>10</v>
      </c>
      <c r="E770" s="6" t="s">
        <v>203</v>
      </c>
      <c r="F770" s="6" t="s">
        <v>12</v>
      </c>
      <c r="G770" s="6">
        <v>2</v>
      </c>
      <c r="H770" s="6">
        <v>1586</v>
      </c>
    </row>
    <row r="771" s="2" customFormat="true" ht="22.5" customHeight="true" spans="1:8">
      <c r="A771" s="6">
        <f>769</f>
        <v>769</v>
      </c>
      <c r="B771" s="6">
        <v>43075</v>
      </c>
      <c r="C771" s="6" t="s">
        <v>796</v>
      </c>
      <c r="D771" s="6" t="s">
        <v>10</v>
      </c>
      <c r="E771" s="6" t="s">
        <v>560</v>
      </c>
      <c r="F771" s="6" t="s">
        <v>18</v>
      </c>
      <c r="G771" s="6">
        <v>1</v>
      </c>
      <c r="H771" s="6">
        <v>639</v>
      </c>
    </row>
    <row r="772" s="2" customFormat="true" ht="22.5" customHeight="true" spans="1:8">
      <c r="A772" s="6">
        <f>770</f>
        <v>770</v>
      </c>
      <c r="B772" s="6">
        <v>43075</v>
      </c>
      <c r="C772" s="6" t="s">
        <v>797</v>
      </c>
      <c r="D772" s="6" t="s">
        <v>10</v>
      </c>
      <c r="E772" s="6" t="s">
        <v>539</v>
      </c>
      <c r="F772" s="6" t="s">
        <v>18</v>
      </c>
      <c r="G772" s="6">
        <v>1</v>
      </c>
      <c r="H772" s="6">
        <v>759</v>
      </c>
    </row>
    <row r="773" s="2" customFormat="true" ht="22.5" customHeight="true" spans="1:8">
      <c r="A773" s="6">
        <f>771</f>
        <v>771</v>
      </c>
      <c r="B773" s="6">
        <v>43075</v>
      </c>
      <c r="C773" s="6" t="s">
        <v>798</v>
      </c>
      <c r="D773" s="6" t="s">
        <v>14</v>
      </c>
      <c r="E773" s="6" t="s">
        <v>203</v>
      </c>
      <c r="F773" s="6" t="s">
        <v>12</v>
      </c>
      <c r="G773" s="6">
        <v>2</v>
      </c>
      <c r="H773" s="6">
        <v>1520</v>
      </c>
    </row>
    <row r="774" s="2" customFormat="true" ht="22.5" customHeight="true" spans="1:8">
      <c r="A774" s="6">
        <f>772</f>
        <v>772</v>
      </c>
      <c r="B774" s="6">
        <v>43075</v>
      </c>
      <c r="C774" s="6" t="s">
        <v>799</v>
      </c>
      <c r="D774" s="6" t="s">
        <v>14</v>
      </c>
      <c r="E774" s="6" t="s">
        <v>203</v>
      </c>
      <c r="F774" s="6" t="s">
        <v>18</v>
      </c>
      <c r="G774" s="6">
        <v>1</v>
      </c>
      <c r="H774" s="6">
        <v>759</v>
      </c>
    </row>
    <row r="775" s="2" customFormat="true" ht="22.5" customHeight="true" spans="1:8">
      <c r="A775" s="6">
        <f>773</f>
        <v>773</v>
      </c>
      <c r="B775" s="6">
        <v>43075</v>
      </c>
      <c r="C775" s="6" t="s">
        <v>800</v>
      </c>
      <c r="D775" s="6" t="s">
        <v>14</v>
      </c>
      <c r="E775" s="6" t="s">
        <v>458</v>
      </c>
      <c r="F775" s="6" t="s">
        <v>12</v>
      </c>
      <c r="G775" s="6">
        <v>1</v>
      </c>
      <c r="H775" s="6">
        <v>990</v>
      </c>
    </row>
    <row r="776" s="2" customFormat="true" ht="22.5" customHeight="true" spans="1:8">
      <c r="A776" s="6">
        <f>774</f>
        <v>774</v>
      </c>
      <c r="B776" s="6">
        <v>43075</v>
      </c>
      <c r="C776" s="6" t="s">
        <v>801</v>
      </c>
      <c r="D776" s="6" t="s">
        <v>10</v>
      </c>
      <c r="E776" s="6" t="s">
        <v>471</v>
      </c>
      <c r="F776" s="6" t="s">
        <v>292</v>
      </c>
      <c r="G776" s="6">
        <v>2</v>
      </c>
      <c r="H776" s="6">
        <v>1062</v>
      </c>
    </row>
    <row r="777" s="2" customFormat="true" ht="22.5" customHeight="true" spans="1:8">
      <c r="A777" s="6">
        <f>775</f>
        <v>775</v>
      </c>
      <c r="B777" s="6">
        <v>43075</v>
      </c>
      <c r="C777" s="6" t="s">
        <v>802</v>
      </c>
      <c r="D777" s="6" t="s">
        <v>14</v>
      </c>
      <c r="E777" s="6" t="s">
        <v>471</v>
      </c>
      <c r="F777" s="6" t="s">
        <v>12</v>
      </c>
      <c r="G777" s="6">
        <v>2</v>
      </c>
      <c r="H777" s="6">
        <v>1301</v>
      </c>
    </row>
    <row r="778" s="2" customFormat="true" ht="22.5" customHeight="true" spans="1:8">
      <c r="A778" s="6">
        <f>776</f>
        <v>776</v>
      </c>
      <c r="B778" s="6">
        <v>43075</v>
      </c>
      <c r="C778" s="6" t="s">
        <v>803</v>
      </c>
      <c r="D778" s="6" t="s">
        <v>14</v>
      </c>
      <c r="E778" s="6" t="s">
        <v>471</v>
      </c>
      <c r="F778" s="6" t="s">
        <v>18</v>
      </c>
      <c r="G778" s="6">
        <v>2</v>
      </c>
      <c r="H778" s="6">
        <v>1188</v>
      </c>
    </row>
    <row r="779" s="2" customFormat="true" ht="22.5" customHeight="true" spans="1:8">
      <c r="A779" s="6">
        <f>777</f>
        <v>777</v>
      </c>
      <c r="B779" s="6">
        <v>43075</v>
      </c>
      <c r="C779" s="6" t="s">
        <v>804</v>
      </c>
      <c r="D779" s="6" t="s">
        <v>14</v>
      </c>
      <c r="E779" s="6" t="s">
        <v>560</v>
      </c>
      <c r="F779" s="6" t="s">
        <v>12</v>
      </c>
      <c r="G779" s="6">
        <v>2</v>
      </c>
      <c r="H779" s="6">
        <v>1418</v>
      </c>
    </row>
    <row r="780" s="2" customFormat="true" ht="22.5" customHeight="true" spans="1:8">
      <c r="A780" s="6">
        <f>778</f>
        <v>778</v>
      </c>
      <c r="B780" s="6">
        <v>43075</v>
      </c>
      <c r="C780" s="6" t="s">
        <v>805</v>
      </c>
      <c r="D780" s="6" t="s">
        <v>10</v>
      </c>
      <c r="E780" s="6" t="s">
        <v>34</v>
      </c>
      <c r="F780" s="6" t="s">
        <v>18</v>
      </c>
      <c r="G780" s="6">
        <v>2</v>
      </c>
      <c r="H780" s="6">
        <v>1179</v>
      </c>
    </row>
    <row r="781" s="2" customFormat="true" ht="22.5" customHeight="true" spans="1:8">
      <c r="A781" s="6">
        <f>779</f>
        <v>779</v>
      </c>
      <c r="B781" s="6">
        <v>43075</v>
      </c>
      <c r="C781" s="6" t="s">
        <v>806</v>
      </c>
      <c r="D781" s="6" t="s">
        <v>14</v>
      </c>
      <c r="E781" s="6" t="s">
        <v>458</v>
      </c>
      <c r="F781" s="6" t="s">
        <v>12</v>
      </c>
      <c r="G781" s="6">
        <v>3</v>
      </c>
      <c r="H781" s="6">
        <v>1763</v>
      </c>
    </row>
    <row r="782" s="2" customFormat="true" ht="22.5" customHeight="true" spans="1:8">
      <c r="A782" s="6">
        <f>780</f>
        <v>780</v>
      </c>
      <c r="B782" s="6">
        <v>43075</v>
      </c>
      <c r="C782" s="6" t="s">
        <v>807</v>
      </c>
      <c r="D782" s="6" t="s">
        <v>10</v>
      </c>
      <c r="E782" s="6" t="s">
        <v>471</v>
      </c>
      <c r="F782" s="6" t="s">
        <v>12</v>
      </c>
      <c r="G782" s="6">
        <v>1</v>
      </c>
      <c r="H782" s="6">
        <v>793</v>
      </c>
    </row>
    <row r="783" s="2" customFormat="true" ht="22.5" customHeight="true" spans="1:8">
      <c r="A783" s="6">
        <f>781</f>
        <v>781</v>
      </c>
      <c r="B783" s="6">
        <v>43075</v>
      </c>
      <c r="C783" s="6" t="s">
        <v>808</v>
      </c>
      <c r="D783" s="6" t="s">
        <v>14</v>
      </c>
      <c r="E783" s="6" t="s">
        <v>203</v>
      </c>
      <c r="F783" s="6" t="s">
        <v>12</v>
      </c>
      <c r="G783" s="6">
        <v>1</v>
      </c>
      <c r="H783" s="6">
        <v>990</v>
      </c>
    </row>
    <row r="784" s="2" customFormat="true" ht="22.5" customHeight="true" spans="1:8">
      <c r="A784" s="6">
        <f>782</f>
        <v>782</v>
      </c>
      <c r="B784" s="6">
        <v>43075</v>
      </c>
      <c r="C784" s="6" t="s">
        <v>809</v>
      </c>
      <c r="D784" s="6" t="s">
        <v>14</v>
      </c>
      <c r="E784" s="6" t="s">
        <v>458</v>
      </c>
      <c r="F784" s="6" t="s">
        <v>12</v>
      </c>
      <c r="G784" s="6">
        <v>2</v>
      </c>
      <c r="H784" s="6">
        <v>1413</v>
      </c>
    </row>
    <row r="785" s="2" customFormat="true" ht="22.5" customHeight="true" spans="1:8">
      <c r="A785" s="6">
        <f>783</f>
        <v>783</v>
      </c>
      <c r="B785" s="6">
        <v>43075</v>
      </c>
      <c r="C785" s="6" t="s">
        <v>810</v>
      </c>
      <c r="D785" s="6" t="s">
        <v>14</v>
      </c>
      <c r="E785" s="6" t="s">
        <v>203</v>
      </c>
      <c r="F785" s="6" t="s">
        <v>12</v>
      </c>
      <c r="G785" s="6">
        <v>3</v>
      </c>
      <c r="H785" s="6">
        <v>2040</v>
      </c>
    </row>
    <row r="786" s="2" customFormat="true" ht="22.5" customHeight="true" spans="1:8">
      <c r="A786" s="6">
        <f>784</f>
        <v>784</v>
      </c>
      <c r="B786" s="6">
        <v>43075</v>
      </c>
      <c r="C786" s="6" t="s">
        <v>811</v>
      </c>
      <c r="D786" s="6" t="s">
        <v>14</v>
      </c>
      <c r="E786" s="6" t="s">
        <v>471</v>
      </c>
      <c r="F786" s="6" t="s">
        <v>12</v>
      </c>
      <c r="G786" s="6">
        <v>1</v>
      </c>
      <c r="H786" s="6">
        <v>793</v>
      </c>
    </row>
    <row r="787" s="2" customFormat="true" ht="22.5" customHeight="true" spans="1:8">
      <c r="A787" s="6">
        <f>785</f>
        <v>785</v>
      </c>
      <c r="B787" s="6">
        <v>43075</v>
      </c>
      <c r="C787" s="6" t="s">
        <v>812</v>
      </c>
      <c r="D787" s="6" t="s">
        <v>14</v>
      </c>
      <c r="E787" s="6" t="s">
        <v>45</v>
      </c>
      <c r="F787" s="6" t="s">
        <v>12</v>
      </c>
      <c r="G787" s="6">
        <v>3</v>
      </c>
      <c r="H787" s="6">
        <v>1942</v>
      </c>
    </row>
    <row r="788" s="2" customFormat="true" ht="22.5" customHeight="true" spans="1:8">
      <c r="A788" s="6">
        <f>786</f>
        <v>786</v>
      </c>
      <c r="B788" s="6">
        <v>43075</v>
      </c>
      <c r="C788" s="6" t="s">
        <v>813</v>
      </c>
      <c r="D788" s="6" t="s">
        <v>10</v>
      </c>
      <c r="E788" s="6" t="s">
        <v>471</v>
      </c>
      <c r="F788" s="6" t="s">
        <v>18</v>
      </c>
      <c r="G788" s="6">
        <v>3</v>
      </c>
      <c r="H788" s="6">
        <v>1621</v>
      </c>
    </row>
    <row r="789" s="2" customFormat="true" ht="22.5" customHeight="true" spans="1:8">
      <c r="A789" s="6">
        <f>787</f>
        <v>787</v>
      </c>
      <c r="B789" s="6">
        <v>43075</v>
      </c>
      <c r="C789" s="6" t="s">
        <v>814</v>
      </c>
      <c r="D789" s="6" t="s">
        <v>14</v>
      </c>
      <c r="E789" s="6" t="s">
        <v>471</v>
      </c>
      <c r="F789" s="6" t="s">
        <v>18</v>
      </c>
      <c r="G789" s="6">
        <v>3</v>
      </c>
      <c r="H789" s="6">
        <v>1653</v>
      </c>
    </row>
    <row r="790" s="2" customFormat="true" ht="22.5" customHeight="true" spans="1:8">
      <c r="A790" s="6">
        <f>788</f>
        <v>788</v>
      </c>
      <c r="B790" s="6">
        <v>43075</v>
      </c>
      <c r="C790" s="6" t="s">
        <v>815</v>
      </c>
      <c r="D790" s="6" t="s">
        <v>10</v>
      </c>
      <c r="E790" s="6" t="s">
        <v>458</v>
      </c>
      <c r="F790" s="6" t="s">
        <v>12</v>
      </c>
      <c r="G790" s="6">
        <v>1</v>
      </c>
      <c r="H790" s="6">
        <v>793</v>
      </c>
    </row>
    <row r="791" s="2" customFormat="true" ht="22.5" customHeight="true" spans="1:8">
      <c r="A791" s="6">
        <f>789</f>
        <v>789</v>
      </c>
      <c r="B791" s="6">
        <v>43075</v>
      </c>
      <c r="C791" s="6" t="s">
        <v>816</v>
      </c>
      <c r="D791" s="6" t="s">
        <v>14</v>
      </c>
      <c r="E791" s="6" t="s">
        <v>539</v>
      </c>
      <c r="F791" s="6" t="s">
        <v>18</v>
      </c>
      <c r="G791" s="6">
        <v>1</v>
      </c>
      <c r="H791" s="6">
        <v>707</v>
      </c>
    </row>
    <row r="792" s="2" customFormat="true" ht="22.5" customHeight="true" spans="1:8">
      <c r="A792" s="6">
        <f>790</f>
        <v>790</v>
      </c>
      <c r="B792" s="6">
        <v>43075</v>
      </c>
      <c r="C792" s="6" t="s">
        <v>817</v>
      </c>
      <c r="D792" s="6" t="s">
        <v>10</v>
      </c>
      <c r="E792" s="6" t="s">
        <v>203</v>
      </c>
      <c r="F792" s="6" t="s">
        <v>12</v>
      </c>
      <c r="G792" s="6">
        <v>1</v>
      </c>
      <c r="H792" s="6">
        <v>793</v>
      </c>
    </row>
    <row r="793" s="2" customFormat="true" ht="22.5" customHeight="true" spans="1:8">
      <c r="A793" s="6">
        <f>791</f>
        <v>791</v>
      </c>
      <c r="B793" s="6">
        <v>43075</v>
      </c>
      <c r="C793" s="6" t="s">
        <v>818</v>
      </c>
      <c r="D793" s="6" t="s">
        <v>14</v>
      </c>
      <c r="E793" s="6" t="s">
        <v>458</v>
      </c>
      <c r="F793" s="6" t="s">
        <v>12</v>
      </c>
      <c r="G793" s="6">
        <v>1</v>
      </c>
      <c r="H793" s="6">
        <v>830</v>
      </c>
    </row>
    <row r="794" s="2" customFormat="true" ht="22.5" customHeight="true" spans="1:8">
      <c r="A794" s="6">
        <f>792</f>
        <v>792</v>
      </c>
      <c r="B794" s="6">
        <v>43075</v>
      </c>
      <c r="C794" s="6" t="s">
        <v>819</v>
      </c>
      <c r="D794" s="6" t="s">
        <v>10</v>
      </c>
      <c r="E794" s="6" t="s">
        <v>458</v>
      </c>
      <c r="F794" s="6" t="s">
        <v>12</v>
      </c>
      <c r="G794" s="6">
        <v>5</v>
      </c>
      <c r="H794" s="6">
        <v>3186</v>
      </c>
    </row>
    <row r="795" s="2" customFormat="true" ht="22.5" customHeight="true" spans="1:8">
      <c r="A795" s="6">
        <f>793</f>
        <v>793</v>
      </c>
      <c r="B795" s="6">
        <v>43075</v>
      </c>
      <c r="C795" s="6" t="s">
        <v>820</v>
      </c>
      <c r="D795" s="6" t="s">
        <v>14</v>
      </c>
      <c r="E795" s="6" t="s">
        <v>458</v>
      </c>
      <c r="F795" s="6" t="s">
        <v>18</v>
      </c>
      <c r="G795" s="6">
        <v>2</v>
      </c>
      <c r="H795" s="6">
        <v>1123</v>
      </c>
    </row>
    <row r="796" s="2" customFormat="true" ht="22.5" customHeight="true" spans="1:8">
      <c r="A796" s="6">
        <f>794</f>
        <v>794</v>
      </c>
      <c r="B796" s="6">
        <v>43075</v>
      </c>
      <c r="C796" s="6" t="s">
        <v>821</v>
      </c>
      <c r="D796" s="6" t="s">
        <v>14</v>
      </c>
      <c r="E796" s="6" t="s">
        <v>203</v>
      </c>
      <c r="F796" s="6" t="s">
        <v>18</v>
      </c>
      <c r="G796" s="6">
        <v>2</v>
      </c>
      <c r="H796" s="6">
        <v>1378</v>
      </c>
    </row>
    <row r="797" s="2" customFormat="true" ht="22.5" customHeight="true" spans="1:8">
      <c r="A797" s="6">
        <f>795</f>
        <v>795</v>
      </c>
      <c r="B797" s="6">
        <v>43075</v>
      </c>
      <c r="C797" s="6" t="s">
        <v>822</v>
      </c>
      <c r="D797" s="6" t="s">
        <v>14</v>
      </c>
      <c r="E797" s="6" t="s">
        <v>539</v>
      </c>
      <c r="F797" s="6" t="s">
        <v>12</v>
      </c>
      <c r="G797" s="6">
        <v>1</v>
      </c>
      <c r="H797" s="6">
        <v>730</v>
      </c>
    </row>
    <row r="798" s="2" customFormat="true" ht="22.5" customHeight="true" spans="1:8">
      <c r="A798" s="6">
        <f>796</f>
        <v>796</v>
      </c>
      <c r="B798" s="6">
        <v>43075</v>
      </c>
      <c r="C798" s="6" t="s">
        <v>823</v>
      </c>
      <c r="D798" s="6" t="s">
        <v>10</v>
      </c>
      <c r="E798" s="6" t="s">
        <v>471</v>
      </c>
      <c r="F798" s="6" t="s">
        <v>12</v>
      </c>
      <c r="G798" s="6">
        <v>2</v>
      </c>
      <c r="H798" s="6">
        <v>1117</v>
      </c>
    </row>
    <row r="799" s="2" customFormat="true" ht="22.5" customHeight="true" spans="1:8">
      <c r="A799" s="6">
        <f>797</f>
        <v>797</v>
      </c>
      <c r="B799" s="6">
        <v>43075</v>
      </c>
      <c r="C799" s="6" t="s">
        <v>824</v>
      </c>
      <c r="D799" s="6" t="s">
        <v>10</v>
      </c>
      <c r="E799" s="6" t="s">
        <v>560</v>
      </c>
      <c r="F799" s="6" t="s">
        <v>12</v>
      </c>
      <c r="G799" s="6">
        <v>1</v>
      </c>
      <c r="H799" s="6">
        <v>1004</v>
      </c>
    </row>
    <row r="800" s="2" customFormat="true" ht="22.5" customHeight="true" spans="1:8">
      <c r="A800" s="6">
        <f>798</f>
        <v>798</v>
      </c>
      <c r="B800" s="6">
        <v>43075</v>
      </c>
      <c r="C800" s="6" t="s">
        <v>825</v>
      </c>
      <c r="D800" s="6" t="s">
        <v>14</v>
      </c>
      <c r="E800" s="6" t="s">
        <v>458</v>
      </c>
      <c r="F800" s="6" t="s">
        <v>12</v>
      </c>
      <c r="G800" s="6">
        <v>2</v>
      </c>
      <c r="H800" s="6">
        <v>1366</v>
      </c>
    </row>
    <row r="801" s="2" customFormat="true" ht="22.5" customHeight="true" spans="1:8">
      <c r="A801" s="6">
        <f>799</f>
        <v>799</v>
      </c>
      <c r="B801" s="6">
        <v>43075</v>
      </c>
      <c r="C801" s="6" t="s">
        <v>826</v>
      </c>
      <c r="D801" s="6" t="s">
        <v>14</v>
      </c>
      <c r="E801" s="6" t="s">
        <v>539</v>
      </c>
      <c r="F801" s="6" t="s">
        <v>18</v>
      </c>
      <c r="G801" s="6">
        <v>4</v>
      </c>
      <c r="H801" s="6">
        <v>2270</v>
      </c>
    </row>
    <row r="802" s="2" customFormat="true" ht="22.5" customHeight="true" spans="1:8">
      <c r="A802" s="6">
        <f>800</f>
        <v>800</v>
      </c>
      <c r="B802" s="6">
        <v>43075</v>
      </c>
      <c r="C802" s="6" t="s">
        <v>827</v>
      </c>
      <c r="D802" s="6" t="s">
        <v>10</v>
      </c>
      <c r="E802" s="6" t="s">
        <v>458</v>
      </c>
      <c r="F802" s="6" t="s">
        <v>12</v>
      </c>
      <c r="G802" s="6">
        <v>1</v>
      </c>
      <c r="H802" s="6">
        <v>730</v>
      </c>
    </row>
    <row r="803" s="2" customFormat="true" ht="22.5" customHeight="true" spans="1:8">
      <c r="A803" s="6">
        <f>801</f>
        <v>801</v>
      </c>
      <c r="B803" s="6">
        <v>43075</v>
      </c>
      <c r="C803" s="6" t="s">
        <v>828</v>
      </c>
      <c r="D803" s="6" t="s">
        <v>14</v>
      </c>
      <c r="E803" s="6" t="s">
        <v>471</v>
      </c>
      <c r="F803" s="6" t="s">
        <v>12</v>
      </c>
      <c r="G803" s="6">
        <v>3</v>
      </c>
      <c r="H803" s="6">
        <v>2054</v>
      </c>
    </row>
    <row r="804" s="2" customFormat="true" ht="22.5" customHeight="true" spans="1:8">
      <c r="A804" s="6">
        <f>802</f>
        <v>802</v>
      </c>
      <c r="B804" s="6">
        <v>43075</v>
      </c>
      <c r="C804" s="6" t="s">
        <v>829</v>
      </c>
      <c r="D804" s="6" t="s">
        <v>14</v>
      </c>
      <c r="E804" s="6" t="s">
        <v>458</v>
      </c>
      <c r="F804" s="6" t="s">
        <v>12</v>
      </c>
      <c r="G804" s="6">
        <v>1</v>
      </c>
      <c r="H804" s="6">
        <v>730</v>
      </c>
    </row>
    <row r="805" s="2" customFormat="true" ht="22.5" customHeight="true" spans="1:8">
      <c r="A805" s="6">
        <f>803</f>
        <v>803</v>
      </c>
      <c r="B805" s="6">
        <v>43075</v>
      </c>
      <c r="C805" s="6" t="s">
        <v>830</v>
      </c>
      <c r="D805" s="6" t="s">
        <v>10</v>
      </c>
      <c r="E805" s="6" t="s">
        <v>831</v>
      </c>
      <c r="F805" s="6" t="s">
        <v>12</v>
      </c>
      <c r="G805" s="6">
        <v>1</v>
      </c>
      <c r="H805" s="6">
        <v>738</v>
      </c>
    </row>
    <row r="806" s="2" customFormat="true" ht="22.5" customHeight="true" spans="1:8">
      <c r="A806" s="6">
        <f>804</f>
        <v>804</v>
      </c>
      <c r="B806" s="6">
        <v>43075</v>
      </c>
      <c r="C806" s="6" t="s">
        <v>832</v>
      </c>
      <c r="D806" s="6" t="s">
        <v>14</v>
      </c>
      <c r="E806" s="6" t="s">
        <v>458</v>
      </c>
      <c r="F806" s="6" t="s">
        <v>12</v>
      </c>
      <c r="G806" s="6">
        <v>5</v>
      </c>
      <c r="H806" s="6">
        <v>3400</v>
      </c>
    </row>
    <row r="807" s="2" customFormat="true" ht="22.5" customHeight="true" spans="1:8">
      <c r="A807" s="6">
        <f>805</f>
        <v>805</v>
      </c>
      <c r="B807" s="6">
        <v>43084</v>
      </c>
      <c r="C807" s="6" t="s">
        <v>833</v>
      </c>
      <c r="D807" s="6" t="s">
        <v>14</v>
      </c>
      <c r="E807" s="6" t="s">
        <v>11</v>
      </c>
      <c r="F807" s="6" t="s">
        <v>12</v>
      </c>
      <c r="G807" s="6">
        <v>3</v>
      </c>
      <c r="H807" s="6">
        <v>2153</v>
      </c>
    </row>
    <row r="808" s="2" customFormat="true" ht="22.5" customHeight="true" spans="1:8">
      <c r="A808" s="6">
        <f>806</f>
        <v>806</v>
      </c>
      <c r="B808" s="6">
        <v>43075</v>
      </c>
      <c r="C808" s="6" t="s">
        <v>834</v>
      </c>
      <c r="D808" s="6" t="s">
        <v>14</v>
      </c>
      <c r="E808" s="6" t="s">
        <v>458</v>
      </c>
      <c r="F808" s="6" t="s">
        <v>12</v>
      </c>
      <c r="G808" s="6">
        <v>1</v>
      </c>
      <c r="H808" s="6">
        <v>750</v>
      </c>
    </row>
    <row r="809" s="2" customFormat="true" ht="22.5" customHeight="true" spans="1:8">
      <c r="A809" s="6">
        <f>807</f>
        <v>807</v>
      </c>
      <c r="B809" s="6">
        <v>43075</v>
      </c>
      <c r="C809" s="6" t="s">
        <v>835</v>
      </c>
      <c r="D809" s="6" t="s">
        <v>14</v>
      </c>
      <c r="E809" s="6" t="s">
        <v>539</v>
      </c>
      <c r="F809" s="6" t="s">
        <v>12</v>
      </c>
      <c r="G809" s="6">
        <v>4</v>
      </c>
      <c r="H809" s="6">
        <v>2641</v>
      </c>
    </row>
    <row r="810" s="2" customFormat="true" ht="22.5" customHeight="true" spans="1:8">
      <c r="A810" s="6">
        <f>808</f>
        <v>808</v>
      </c>
      <c r="B810" s="6">
        <v>43075</v>
      </c>
      <c r="C810" s="6" t="s">
        <v>836</v>
      </c>
      <c r="D810" s="6" t="s">
        <v>14</v>
      </c>
      <c r="E810" s="6" t="s">
        <v>203</v>
      </c>
      <c r="F810" s="6" t="s">
        <v>12</v>
      </c>
      <c r="G810" s="6">
        <v>1</v>
      </c>
      <c r="H810" s="6">
        <v>830</v>
      </c>
    </row>
    <row r="811" s="2" customFormat="true" ht="22.5" customHeight="true" spans="1:8">
      <c r="A811" s="6">
        <f>809</f>
        <v>809</v>
      </c>
      <c r="B811" s="6">
        <v>43075</v>
      </c>
      <c r="C811" s="6" t="s">
        <v>837</v>
      </c>
      <c r="D811" s="6" t="s">
        <v>14</v>
      </c>
      <c r="E811" s="6" t="s">
        <v>560</v>
      </c>
      <c r="F811" s="6" t="s">
        <v>12</v>
      </c>
      <c r="G811" s="6">
        <v>4</v>
      </c>
      <c r="H811" s="6">
        <v>2473</v>
      </c>
    </row>
    <row r="812" s="2" customFormat="true" ht="22.5" customHeight="true" spans="1:8">
      <c r="A812" s="6">
        <f>810</f>
        <v>810</v>
      </c>
      <c r="B812" s="6">
        <v>43075</v>
      </c>
      <c r="C812" s="6" t="s">
        <v>838</v>
      </c>
      <c r="D812" s="6" t="s">
        <v>14</v>
      </c>
      <c r="E812" s="6" t="s">
        <v>458</v>
      </c>
      <c r="F812" s="6" t="s">
        <v>12</v>
      </c>
      <c r="G812" s="6">
        <v>1</v>
      </c>
      <c r="H812" s="6">
        <v>790</v>
      </c>
    </row>
    <row r="813" s="2" customFormat="true" ht="22.5" customHeight="true" spans="1:8">
      <c r="A813" s="6">
        <f>811</f>
        <v>811</v>
      </c>
      <c r="B813" s="6">
        <v>43075</v>
      </c>
      <c r="C813" s="6" t="s">
        <v>839</v>
      </c>
      <c r="D813" s="6" t="s">
        <v>10</v>
      </c>
      <c r="E813" s="6" t="s">
        <v>203</v>
      </c>
      <c r="F813" s="6" t="s">
        <v>12</v>
      </c>
      <c r="G813" s="6">
        <v>1</v>
      </c>
      <c r="H813" s="6">
        <v>810</v>
      </c>
    </row>
    <row r="814" s="2" customFormat="true" ht="22.5" customHeight="true" spans="1:8">
      <c r="A814" s="6">
        <f>812</f>
        <v>812</v>
      </c>
      <c r="B814" s="6">
        <v>43075</v>
      </c>
      <c r="C814" s="6" t="s">
        <v>840</v>
      </c>
      <c r="D814" s="6" t="s">
        <v>14</v>
      </c>
      <c r="E814" s="6" t="s">
        <v>458</v>
      </c>
      <c r="F814" s="6" t="s">
        <v>12</v>
      </c>
      <c r="G814" s="6">
        <v>1</v>
      </c>
      <c r="H814" s="6">
        <v>730</v>
      </c>
    </row>
    <row r="815" s="2" customFormat="true" ht="22.5" customHeight="true" spans="1:8">
      <c r="A815" s="6">
        <f>813</f>
        <v>813</v>
      </c>
      <c r="B815" s="6">
        <v>43075</v>
      </c>
      <c r="C815" s="6" t="s">
        <v>841</v>
      </c>
      <c r="D815" s="6" t="s">
        <v>14</v>
      </c>
      <c r="E815" s="6" t="s">
        <v>458</v>
      </c>
      <c r="F815" s="6" t="s">
        <v>12</v>
      </c>
      <c r="G815" s="6">
        <v>1</v>
      </c>
      <c r="H815" s="6">
        <v>730</v>
      </c>
    </row>
    <row r="816" s="2" customFormat="true" ht="22.5" customHeight="true" spans="1:8">
      <c r="A816" s="6">
        <f>814</f>
        <v>814</v>
      </c>
      <c r="B816" s="6">
        <v>43075</v>
      </c>
      <c r="C816" s="6" t="s">
        <v>842</v>
      </c>
      <c r="D816" s="6" t="s">
        <v>10</v>
      </c>
      <c r="E816" s="6" t="s">
        <v>458</v>
      </c>
      <c r="F816" s="6" t="s">
        <v>12</v>
      </c>
      <c r="G816" s="6">
        <v>2</v>
      </c>
      <c r="H816" s="6">
        <v>1440</v>
      </c>
    </row>
    <row r="817" s="2" customFormat="true" ht="22.5" customHeight="true" spans="1:8">
      <c r="A817" s="6">
        <f>815</f>
        <v>815</v>
      </c>
      <c r="B817" s="6">
        <v>43075</v>
      </c>
      <c r="C817" s="6" t="s">
        <v>843</v>
      </c>
      <c r="D817" s="6" t="s">
        <v>14</v>
      </c>
      <c r="E817" s="6" t="s">
        <v>458</v>
      </c>
      <c r="F817" s="6" t="s">
        <v>12</v>
      </c>
      <c r="G817" s="6">
        <v>2</v>
      </c>
      <c r="H817" s="6">
        <v>1393</v>
      </c>
    </row>
    <row r="818" s="2" customFormat="true" ht="22.5" customHeight="true" spans="1:8">
      <c r="A818" s="6">
        <f>816</f>
        <v>816</v>
      </c>
      <c r="B818" s="6">
        <v>43075</v>
      </c>
      <c r="C818" s="6" t="s">
        <v>844</v>
      </c>
      <c r="D818" s="6" t="s">
        <v>14</v>
      </c>
      <c r="E818" s="6" t="s">
        <v>203</v>
      </c>
      <c r="F818" s="6" t="s">
        <v>18</v>
      </c>
      <c r="G818" s="6">
        <v>2</v>
      </c>
      <c r="H818" s="6">
        <v>1483</v>
      </c>
    </row>
    <row r="819" s="2" customFormat="true" ht="22.5" customHeight="true" spans="1:8">
      <c r="A819" s="6">
        <f>817</f>
        <v>817</v>
      </c>
      <c r="B819" s="6">
        <v>43075</v>
      </c>
      <c r="C819" s="6" t="s">
        <v>845</v>
      </c>
      <c r="D819" s="6" t="s">
        <v>14</v>
      </c>
      <c r="E819" s="6" t="s">
        <v>471</v>
      </c>
      <c r="F819" s="6" t="s">
        <v>12</v>
      </c>
      <c r="G819" s="6">
        <v>3</v>
      </c>
      <c r="H819" s="6">
        <v>1784</v>
      </c>
    </row>
    <row r="820" s="2" customFormat="true" ht="22.5" customHeight="true" spans="1:8">
      <c r="A820" s="6">
        <f>818</f>
        <v>818</v>
      </c>
      <c r="B820" s="6">
        <v>43075</v>
      </c>
      <c r="C820" s="6" t="s">
        <v>846</v>
      </c>
      <c r="D820" s="6" t="s">
        <v>10</v>
      </c>
      <c r="E820" s="6" t="s">
        <v>586</v>
      </c>
      <c r="F820" s="6" t="s">
        <v>12</v>
      </c>
      <c r="G820" s="6">
        <v>1</v>
      </c>
      <c r="H820" s="6">
        <v>960</v>
      </c>
    </row>
    <row r="821" s="2" customFormat="true" ht="22.5" customHeight="true" spans="1:8">
      <c r="A821" s="6">
        <f>819</f>
        <v>819</v>
      </c>
      <c r="B821" s="6">
        <v>43075</v>
      </c>
      <c r="C821" s="6" t="s">
        <v>847</v>
      </c>
      <c r="D821" s="6" t="s">
        <v>10</v>
      </c>
      <c r="E821" s="6" t="s">
        <v>458</v>
      </c>
      <c r="F821" s="6" t="s">
        <v>12</v>
      </c>
      <c r="G821" s="6">
        <v>4</v>
      </c>
      <c r="H821" s="6">
        <v>2723</v>
      </c>
    </row>
    <row r="822" s="2" customFormat="true" ht="22.5" customHeight="true" spans="1:8">
      <c r="A822" s="6">
        <f>820</f>
        <v>820</v>
      </c>
      <c r="B822" s="6">
        <v>43075</v>
      </c>
      <c r="C822" s="6" t="s">
        <v>848</v>
      </c>
      <c r="D822" s="6" t="s">
        <v>14</v>
      </c>
      <c r="E822" s="6" t="s">
        <v>458</v>
      </c>
      <c r="F822" s="6" t="s">
        <v>12</v>
      </c>
      <c r="G822" s="6">
        <v>1</v>
      </c>
      <c r="H822" s="6">
        <v>730</v>
      </c>
    </row>
    <row r="823" s="2" customFormat="true" ht="22.5" customHeight="true" spans="1:8">
      <c r="A823" s="6">
        <f>821</f>
        <v>821</v>
      </c>
      <c r="B823" s="6">
        <v>43075</v>
      </c>
      <c r="C823" s="6" t="s">
        <v>849</v>
      </c>
      <c r="D823" s="6" t="s">
        <v>14</v>
      </c>
      <c r="E823" s="6" t="s">
        <v>539</v>
      </c>
      <c r="F823" s="6" t="s">
        <v>12</v>
      </c>
      <c r="G823" s="6">
        <v>1</v>
      </c>
      <c r="H823" s="6">
        <v>793</v>
      </c>
    </row>
    <row r="824" s="2" customFormat="true" ht="22.5" customHeight="true" spans="1:8">
      <c r="A824" s="6">
        <f>822</f>
        <v>822</v>
      </c>
      <c r="B824" s="6">
        <v>43075</v>
      </c>
      <c r="C824" s="6" t="s">
        <v>850</v>
      </c>
      <c r="D824" s="6" t="s">
        <v>14</v>
      </c>
      <c r="E824" s="6" t="s">
        <v>539</v>
      </c>
      <c r="F824" s="6" t="s">
        <v>12</v>
      </c>
      <c r="G824" s="6">
        <v>1</v>
      </c>
      <c r="H824" s="6">
        <v>730</v>
      </c>
    </row>
    <row r="825" s="2" customFormat="true" ht="22.5" customHeight="true" spans="1:8">
      <c r="A825" s="6">
        <f>823</f>
        <v>823</v>
      </c>
      <c r="B825" s="6">
        <v>43075</v>
      </c>
      <c r="C825" s="6" t="s">
        <v>851</v>
      </c>
      <c r="D825" s="6" t="s">
        <v>14</v>
      </c>
      <c r="E825" s="6" t="s">
        <v>458</v>
      </c>
      <c r="F825" s="6" t="s">
        <v>12</v>
      </c>
      <c r="G825" s="6">
        <v>1</v>
      </c>
      <c r="H825" s="6">
        <v>790</v>
      </c>
    </row>
    <row r="826" s="2" customFormat="true" ht="22.5" customHeight="true" spans="1:8">
      <c r="A826" s="6">
        <f>824</f>
        <v>824</v>
      </c>
      <c r="B826" s="6">
        <v>43075</v>
      </c>
      <c r="C826" s="6" t="s">
        <v>852</v>
      </c>
      <c r="D826" s="6" t="s">
        <v>14</v>
      </c>
      <c r="E826" s="6" t="s">
        <v>458</v>
      </c>
      <c r="F826" s="6" t="s">
        <v>12</v>
      </c>
      <c r="G826" s="6">
        <v>1</v>
      </c>
      <c r="H826" s="6">
        <v>790</v>
      </c>
    </row>
    <row r="827" s="2" customFormat="true" ht="22.5" customHeight="true" spans="1:8">
      <c r="A827" s="6">
        <f>825</f>
        <v>825</v>
      </c>
      <c r="B827" s="6">
        <v>43075</v>
      </c>
      <c r="C827" s="6" t="s">
        <v>853</v>
      </c>
      <c r="D827" s="6" t="s">
        <v>10</v>
      </c>
      <c r="E827" s="6" t="s">
        <v>20</v>
      </c>
      <c r="F827" s="6" t="s">
        <v>12</v>
      </c>
      <c r="G827" s="6">
        <v>1</v>
      </c>
      <c r="H827" s="6">
        <v>730</v>
      </c>
    </row>
    <row r="828" s="2" customFormat="true" ht="22.5" customHeight="true" spans="1:8">
      <c r="A828" s="6">
        <f>826</f>
        <v>826</v>
      </c>
      <c r="B828" s="6">
        <v>43084</v>
      </c>
      <c r="C828" s="6" t="s">
        <v>854</v>
      </c>
      <c r="D828" s="6" t="s">
        <v>10</v>
      </c>
      <c r="E828" s="6" t="s">
        <v>59</v>
      </c>
      <c r="F828" s="6" t="s">
        <v>12</v>
      </c>
      <c r="G828" s="6">
        <v>2</v>
      </c>
      <c r="H828" s="6">
        <v>1502</v>
      </c>
    </row>
    <row r="829" s="2" customFormat="true" ht="22.5" customHeight="true" spans="1:8">
      <c r="A829" s="6">
        <f>827</f>
        <v>827</v>
      </c>
      <c r="B829" s="6">
        <v>43084</v>
      </c>
      <c r="C829" s="6" t="s">
        <v>855</v>
      </c>
      <c r="D829" s="6" t="s">
        <v>10</v>
      </c>
      <c r="E829" s="6" t="s">
        <v>40</v>
      </c>
      <c r="F829" s="6" t="s">
        <v>18</v>
      </c>
      <c r="G829" s="6">
        <v>1</v>
      </c>
      <c r="H829" s="6">
        <v>589</v>
      </c>
    </row>
    <row r="830" s="2" customFormat="true" ht="22.5" customHeight="true" spans="1:8">
      <c r="A830" s="6">
        <f>828</f>
        <v>828</v>
      </c>
      <c r="B830" s="6">
        <v>43084</v>
      </c>
      <c r="C830" s="6" t="s">
        <v>856</v>
      </c>
      <c r="D830" s="6" t="s">
        <v>14</v>
      </c>
      <c r="E830" s="6" t="s">
        <v>208</v>
      </c>
      <c r="F830" s="6" t="s">
        <v>12</v>
      </c>
      <c r="G830" s="6">
        <v>1</v>
      </c>
      <c r="H830" s="6">
        <v>830</v>
      </c>
    </row>
    <row r="831" s="2" customFormat="true" ht="22.5" customHeight="true" spans="1:8">
      <c r="A831" s="6">
        <f>829</f>
        <v>829</v>
      </c>
      <c r="B831" s="6">
        <v>43075</v>
      </c>
      <c r="C831" s="6" t="s">
        <v>857</v>
      </c>
      <c r="D831" s="6" t="s">
        <v>10</v>
      </c>
      <c r="E831" s="6" t="s">
        <v>34</v>
      </c>
      <c r="F831" s="6" t="s">
        <v>12</v>
      </c>
      <c r="G831" s="6">
        <v>1</v>
      </c>
      <c r="H831" s="6">
        <v>760</v>
      </c>
    </row>
    <row r="832" s="2" customFormat="true" ht="22.5" customHeight="true" spans="1:8">
      <c r="A832" s="6">
        <f>830</f>
        <v>830</v>
      </c>
      <c r="B832" s="6">
        <v>43075</v>
      </c>
      <c r="C832" s="6" t="s">
        <v>858</v>
      </c>
      <c r="D832" s="6" t="s">
        <v>10</v>
      </c>
      <c r="E832" s="6" t="s">
        <v>460</v>
      </c>
      <c r="F832" s="6" t="s">
        <v>12</v>
      </c>
      <c r="G832" s="6">
        <v>1</v>
      </c>
      <c r="H832" s="6">
        <v>809</v>
      </c>
    </row>
    <row r="833" s="2" customFormat="true" ht="22.5" customHeight="true" spans="1:8">
      <c r="A833" s="6">
        <f>831</f>
        <v>831</v>
      </c>
      <c r="B833" s="6">
        <v>43075</v>
      </c>
      <c r="C833" s="6" t="s">
        <v>859</v>
      </c>
      <c r="D833" s="6" t="s">
        <v>14</v>
      </c>
      <c r="E833" s="6" t="s">
        <v>34</v>
      </c>
      <c r="F833" s="6" t="s">
        <v>12</v>
      </c>
      <c r="G833" s="6">
        <v>2</v>
      </c>
      <c r="H833" s="6">
        <v>1328</v>
      </c>
    </row>
    <row r="834" s="2" customFormat="true" ht="22.5" customHeight="true" spans="1:8">
      <c r="A834" s="6">
        <f>832</f>
        <v>832</v>
      </c>
      <c r="B834" s="6">
        <v>43084</v>
      </c>
      <c r="C834" s="6" t="s">
        <v>860</v>
      </c>
      <c r="D834" s="6" t="s">
        <v>10</v>
      </c>
      <c r="E834" s="6" t="s">
        <v>15</v>
      </c>
      <c r="F834" s="6" t="s">
        <v>18</v>
      </c>
      <c r="G834" s="6">
        <v>1</v>
      </c>
      <c r="H834" s="6">
        <v>683</v>
      </c>
    </row>
    <row r="835" s="2" customFormat="true" ht="22.5" customHeight="true" spans="1:8">
      <c r="A835" s="6">
        <f>833</f>
        <v>833</v>
      </c>
      <c r="B835" s="6">
        <v>75946</v>
      </c>
      <c r="C835" s="6" t="s">
        <v>861</v>
      </c>
      <c r="D835" s="6" t="s">
        <v>14</v>
      </c>
      <c r="E835" s="6" t="s">
        <v>309</v>
      </c>
      <c r="F835" s="6" t="s">
        <v>18</v>
      </c>
      <c r="G835" s="6">
        <v>1</v>
      </c>
      <c r="H835" s="6">
        <v>628</v>
      </c>
    </row>
    <row r="836" s="2" customFormat="true" ht="22.5" customHeight="true" spans="1:8">
      <c r="A836" s="6">
        <f>834</f>
        <v>834</v>
      </c>
      <c r="B836" s="6">
        <v>43084</v>
      </c>
      <c r="C836" s="6" t="s">
        <v>862</v>
      </c>
      <c r="D836" s="6" t="s">
        <v>10</v>
      </c>
      <c r="E836" s="6" t="s">
        <v>30</v>
      </c>
      <c r="F836" s="6" t="s">
        <v>292</v>
      </c>
      <c r="G836" s="6">
        <v>2</v>
      </c>
      <c r="H836" s="6">
        <v>1306</v>
      </c>
    </row>
    <row r="837" s="2" customFormat="true" ht="22.5" customHeight="true" spans="1:8">
      <c r="A837" s="6">
        <f>835</f>
        <v>835</v>
      </c>
      <c r="B837" s="6">
        <v>43084</v>
      </c>
      <c r="C837" s="6" t="s">
        <v>863</v>
      </c>
      <c r="D837" s="6" t="s">
        <v>10</v>
      </c>
      <c r="E837" s="6" t="s">
        <v>208</v>
      </c>
      <c r="F837" s="6" t="s">
        <v>18</v>
      </c>
      <c r="G837" s="6">
        <v>1</v>
      </c>
      <c r="H837" s="6">
        <v>612</v>
      </c>
    </row>
    <row r="838" s="2" customFormat="true" ht="22.5" customHeight="true" spans="1:8">
      <c r="A838" s="6">
        <f>836</f>
        <v>836</v>
      </c>
      <c r="B838" s="6">
        <v>43084</v>
      </c>
      <c r="C838" s="6" t="s">
        <v>864</v>
      </c>
      <c r="D838" s="6" t="s">
        <v>14</v>
      </c>
      <c r="E838" s="6" t="s">
        <v>270</v>
      </c>
      <c r="F838" s="6" t="s">
        <v>12</v>
      </c>
      <c r="G838" s="6">
        <v>1</v>
      </c>
      <c r="H838" s="6">
        <v>1034</v>
      </c>
    </row>
    <row r="839" s="2" customFormat="true" ht="22.5" customHeight="true" spans="1:8">
      <c r="A839" s="6">
        <f>837</f>
        <v>837</v>
      </c>
      <c r="B839" s="6">
        <v>43084</v>
      </c>
      <c r="C839" s="6" t="s">
        <v>865</v>
      </c>
      <c r="D839" s="6" t="s">
        <v>14</v>
      </c>
      <c r="E839" s="6" t="s">
        <v>15</v>
      </c>
      <c r="F839" s="6" t="s">
        <v>12</v>
      </c>
      <c r="G839" s="6">
        <v>2</v>
      </c>
      <c r="H839" s="6">
        <v>1558</v>
      </c>
    </row>
    <row r="840" s="2" customFormat="true" ht="22.5" customHeight="true" spans="1:8">
      <c r="A840" s="6">
        <f>838</f>
        <v>838</v>
      </c>
      <c r="B840" s="6">
        <v>43084</v>
      </c>
      <c r="C840" s="6" t="s">
        <v>866</v>
      </c>
      <c r="D840" s="6" t="s">
        <v>14</v>
      </c>
      <c r="E840" s="6" t="s">
        <v>208</v>
      </c>
      <c r="F840" s="6" t="s">
        <v>12</v>
      </c>
      <c r="G840" s="6">
        <v>2</v>
      </c>
      <c r="H840" s="6">
        <v>1626</v>
      </c>
    </row>
    <row r="841" s="2" customFormat="true" ht="22.5" customHeight="true" spans="1:8">
      <c r="A841" s="6">
        <f>839</f>
        <v>839</v>
      </c>
      <c r="B841" s="6">
        <v>43075</v>
      </c>
      <c r="C841" s="6" t="s">
        <v>867</v>
      </c>
      <c r="D841" s="6" t="s">
        <v>14</v>
      </c>
      <c r="E841" s="6" t="s">
        <v>34</v>
      </c>
      <c r="F841" s="6" t="s">
        <v>12</v>
      </c>
      <c r="G841" s="6">
        <v>1</v>
      </c>
      <c r="H841" s="6">
        <v>793</v>
      </c>
    </row>
    <row r="842" s="2" customFormat="true" ht="22.5" customHeight="true" spans="1:8">
      <c r="A842" s="6">
        <f>840</f>
        <v>840</v>
      </c>
      <c r="B842" s="6">
        <v>43075</v>
      </c>
      <c r="C842" s="6" t="s">
        <v>868</v>
      </c>
      <c r="D842" s="6" t="s">
        <v>14</v>
      </c>
      <c r="E842" s="6" t="s">
        <v>335</v>
      </c>
      <c r="F842" s="6" t="s">
        <v>18</v>
      </c>
      <c r="G842" s="6">
        <v>1</v>
      </c>
      <c r="H842" s="6">
        <v>791</v>
      </c>
    </row>
    <row r="843" s="2" customFormat="true" ht="22.5" customHeight="true" spans="1:8">
      <c r="A843" s="6">
        <f>841</f>
        <v>841</v>
      </c>
      <c r="B843" s="6">
        <v>75946</v>
      </c>
      <c r="C843" s="6" t="s">
        <v>869</v>
      </c>
      <c r="D843" s="6" t="s">
        <v>14</v>
      </c>
      <c r="E843" s="6" t="s">
        <v>309</v>
      </c>
      <c r="F843" s="6" t="s">
        <v>12</v>
      </c>
      <c r="G843" s="6">
        <v>2</v>
      </c>
      <c r="H843" s="6">
        <v>1802</v>
      </c>
    </row>
    <row r="844" s="2" customFormat="true" ht="22.5" customHeight="true" spans="1:8">
      <c r="A844" s="6">
        <f>842</f>
        <v>842</v>
      </c>
      <c r="B844" s="6">
        <v>75946</v>
      </c>
      <c r="C844" s="6" t="s">
        <v>870</v>
      </c>
      <c r="D844" s="6" t="s">
        <v>14</v>
      </c>
      <c r="E844" s="6" t="s">
        <v>871</v>
      </c>
      <c r="F844" s="6" t="s">
        <v>12</v>
      </c>
      <c r="G844" s="6">
        <v>1</v>
      </c>
      <c r="H844" s="6">
        <v>761</v>
      </c>
    </row>
    <row r="845" s="2" customFormat="true" ht="22.5" customHeight="true" spans="1:8">
      <c r="A845" s="6">
        <f>843</f>
        <v>843</v>
      </c>
      <c r="B845" s="6">
        <v>43075</v>
      </c>
      <c r="C845" s="6" t="s">
        <v>872</v>
      </c>
      <c r="D845" s="6" t="s">
        <v>14</v>
      </c>
      <c r="E845" s="6" t="s">
        <v>26</v>
      </c>
      <c r="F845" s="6" t="s">
        <v>12</v>
      </c>
      <c r="G845" s="6">
        <v>2</v>
      </c>
      <c r="H845" s="6">
        <v>1382</v>
      </c>
    </row>
    <row r="846" s="2" customFormat="true" ht="22.5" customHeight="true" spans="1:8">
      <c r="A846" s="6">
        <f>844</f>
        <v>844</v>
      </c>
      <c r="B846" s="6">
        <v>75946</v>
      </c>
      <c r="C846" s="6" t="s">
        <v>873</v>
      </c>
      <c r="D846" s="6" t="s">
        <v>14</v>
      </c>
      <c r="E846" s="6" t="s">
        <v>335</v>
      </c>
      <c r="F846" s="6" t="s">
        <v>12</v>
      </c>
      <c r="G846" s="6">
        <v>2</v>
      </c>
      <c r="H846" s="6">
        <v>1456</v>
      </c>
    </row>
    <row r="847" s="2" customFormat="true" ht="22.5" customHeight="true" spans="1:8">
      <c r="A847" s="6">
        <f>845</f>
        <v>845</v>
      </c>
      <c r="B847" s="6">
        <v>43075</v>
      </c>
      <c r="C847" s="6" t="s">
        <v>874</v>
      </c>
      <c r="D847" s="6" t="s">
        <v>14</v>
      </c>
      <c r="E847" s="6" t="s">
        <v>26</v>
      </c>
      <c r="F847" s="6" t="s">
        <v>12</v>
      </c>
      <c r="G847" s="6">
        <v>1</v>
      </c>
      <c r="H847" s="6">
        <v>981</v>
      </c>
    </row>
    <row r="848" s="2" customFormat="true" ht="22.5" customHeight="true" spans="1:8">
      <c r="A848" s="6">
        <f>846</f>
        <v>846</v>
      </c>
      <c r="B848" s="6">
        <v>43075</v>
      </c>
      <c r="C848" s="6" t="s">
        <v>875</v>
      </c>
      <c r="D848" s="6" t="s">
        <v>14</v>
      </c>
      <c r="E848" s="6" t="s">
        <v>26</v>
      </c>
      <c r="F848" s="6" t="s">
        <v>12</v>
      </c>
      <c r="G848" s="6">
        <v>1</v>
      </c>
      <c r="H848" s="6">
        <v>821</v>
      </c>
    </row>
    <row r="849" s="2" customFormat="true" ht="22.5" customHeight="true" spans="1:8">
      <c r="A849" s="6">
        <f>847</f>
        <v>847</v>
      </c>
      <c r="B849" s="6">
        <v>43075</v>
      </c>
      <c r="C849" s="6" t="s">
        <v>876</v>
      </c>
      <c r="D849" s="6" t="s">
        <v>14</v>
      </c>
      <c r="E849" s="6" t="s">
        <v>26</v>
      </c>
      <c r="F849" s="6" t="s">
        <v>12</v>
      </c>
      <c r="G849" s="6">
        <v>1</v>
      </c>
      <c r="H849" s="6">
        <v>831</v>
      </c>
    </row>
    <row r="850" s="2" customFormat="true" ht="22.5" customHeight="true" spans="1:8">
      <c r="A850" s="6">
        <f>848</f>
        <v>848</v>
      </c>
      <c r="B850" s="6">
        <v>43075</v>
      </c>
      <c r="C850" s="6" t="s">
        <v>877</v>
      </c>
      <c r="D850" s="6" t="s">
        <v>10</v>
      </c>
      <c r="E850" s="6" t="s">
        <v>26</v>
      </c>
      <c r="F850" s="6" t="s">
        <v>12</v>
      </c>
      <c r="G850" s="6">
        <v>1</v>
      </c>
      <c r="H850" s="6">
        <v>991</v>
      </c>
    </row>
    <row r="851" s="2" customFormat="true" ht="22.5" customHeight="true" spans="1:8">
      <c r="A851" s="6">
        <f>849</f>
        <v>849</v>
      </c>
      <c r="B851" s="6">
        <v>75946</v>
      </c>
      <c r="C851" s="6" t="s">
        <v>878</v>
      </c>
      <c r="D851" s="6" t="s">
        <v>14</v>
      </c>
      <c r="E851" s="6" t="s">
        <v>335</v>
      </c>
      <c r="F851" s="6" t="s">
        <v>12</v>
      </c>
      <c r="G851" s="6">
        <v>1</v>
      </c>
      <c r="H851" s="6">
        <v>768</v>
      </c>
    </row>
    <row r="852" s="2" customFormat="true" ht="22.5" customHeight="true" spans="1:8">
      <c r="A852" s="6">
        <f>850</f>
        <v>850</v>
      </c>
      <c r="B852" s="6">
        <v>75946</v>
      </c>
      <c r="C852" s="6" t="s">
        <v>879</v>
      </c>
      <c r="D852" s="6" t="s">
        <v>14</v>
      </c>
      <c r="E852" s="6" t="s">
        <v>335</v>
      </c>
      <c r="F852" s="6" t="s">
        <v>12</v>
      </c>
      <c r="G852" s="6">
        <v>3</v>
      </c>
      <c r="H852" s="6">
        <v>2019</v>
      </c>
    </row>
    <row r="853" s="2" customFormat="true" ht="22.5" customHeight="true" spans="1:8">
      <c r="A853" s="6">
        <f>851</f>
        <v>851</v>
      </c>
      <c r="B853" s="6">
        <v>75946</v>
      </c>
      <c r="C853" s="6" t="s">
        <v>880</v>
      </c>
      <c r="D853" s="6" t="s">
        <v>14</v>
      </c>
      <c r="E853" s="6" t="s">
        <v>356</v>
      </c>
      <c r="F853" s="6" t="s">
        <v>12</v>
      </c>
      <c r="G853" s="6">
        <v>1</v>
      </c>
      <c r="H853" s="6">
        <v>821</v>
      </c>
    </row>
    <row r="854" s="2" customFormat="true" ht="22.5" customHeight="true" spans="1:8">
      <c r="A854" s="6">
        <f>852</f>
        <v>852</v>
      </c>
      <c r="B854" s="6">
        <v>75946</v>
      </c>
      <c r="C854" s="6" t="s">
        <v>881</v>
      </c>
      <c r="D854" s="6" t="s">
        <v>14</v>
      </c>
      <c r="E854" s="6" t="s">
        <v>486</v>
      </c>
      <c r="F854" s="6" t="s">
        <v>12</v>
      </c>
      <c r="G854" s="6">
        <v>1</v>
      </c>
      <c r="H854" s="6">
        <v>821</v>
      </c>
    </row>
    <row r="855" s="2" customFormat="true" ht="22.5" customHeight="true" spans="1:8">
      <c r="A855" s="6">
        <f>853</f>
        <v>853</v>
      </c>
      <c r="B855" s="6">
        <v>75946</v>
      </c>
      <c r="C855" s="6" t="s">
        <v>451</v>
      </c>
      <c r="D855" s="6" t="s">
        <v>14</v>
      </c>
      <c r="E855" s="6" t="s">
        <v>335</v>
      </c>
      <c r="F855" s="6" t="s">
        <v>12</v>
      </c>
      <c r="G855" s="6">
        <v>1</v>
      </c>
      <c r="H855" s="6">
        <v>821</v>
      </c>
    </row>
    <row r="856" s="2" customFormat="true" ht="22.5" customHeight="true" spans="1:8">
      <c r="A856" s="6">
        <f>854</f>
        <v>854</v>
      </c>
      <c r="B856" s="6">
        <v>75946</v>
      </c>
      <c r="C856" s="6" t="s">
        <v>882</v>
      </c>
      <c r="D856" s="6" t="s">
        <v>14</v>
      </c>
      <c r="E856" s="6" t="s">
        <v>335</v>
      </c>
      <c r="F856" s="6" t="s">
        <v>12</v>
      </c>
      <c r="G856" s="6">
        <v>1</v>
      </c>
      <c r="H856" s="6">
        <v>821</v>
      </c>
    </row>
    <row r="857" s="2" customFormat="true" ht="22.5" customHeight="true" spans="1:8">
      <c r="A857" s="6">
        <f>855</f>
        <v>855</v>
      </c>
      <c r="B857" s="6">
        <v>43075</v>
      </c>
      <c r="C857" s="6" t="s">
        <v>883</v>
      </c>
      <c r="D857" s="6" t="s">
        <v>14</v>
      </c>
      <c r="E857" s="6" t="s">
        <v>26</v>
      </c>
      <c r="F857" s="6" t="s">
        <v>12</v>
      </c>
      <c r="G857" s="6">
        <v>1</v>
      </c>
      <c r="H857" s="6">
        <v>851</v>
      </c>
    </row>
    <row r="858" s="2" customFormat="true" ht="22.5" customHeight="true" spans="1:8">
      <c r="A858" s="6">
        <f>856</f>
        <v>856</v>
      </c>
      <c r="B858" s="6">
        <v>43075</v>
      </c>
      <c r="C858" s="6" t="s">
        <v>884</v>
      </c>
      <c r="D858" s="6" t="s">
        <v>14</v>
      </c>
      <c r="E858" s="6" t="s">
        <v>26</v>
      </c>
      <c r="F858" s="6" t="s">
        <v>18</v>
      </c>
      <c r="G858" s="6">
        <v>1</v>
      </c>
      <c r="H858" s="6">
        <v>771</v>
      </c>
    </row>
    <row r="859" s="2" customFormat="true" ht="22.5" customHeight="true" spans="1:8">
      <c r="A859" s="6">
        <f>857</f>
        <v>857</v>
      </c>
      <c r="B859" s="6">
        <v>75946</v>
      </c>
      <c r="C859" s="6" t="s">
        <v>451</v>
      </c>
      <c r="D859" s="6" t="s">
        <v>14</v>
      </c>
      <c r="E859" s="6" t="s">
        <v>335</v>
      </c>
      <c r="F859" s="6" t="s">
        <v>12</v>
      </c>
      <c r="G859" s="6">
        <v>1</v>
      </c>
      <c r="H859" s="6">
        <v>821</v>
      </c>
    </row>
    <row r="860" s="2" customFormat="true" ht="22.5" customHeight="true" spans="1:8">
      <c r="A860" s="6">
        <f>858</f>
        <v>858</v>
      </c>
      <c r="B860" s="6">
        <v>75946</v>
      </c>
      <c r="C860" s="6" t="s">
        <v>885</v>
      </c>
      <c r="D860" s="6" t="s">
        <v>10</v>
      </c>
      <c r="E860" s="6" t="s">
        <v>335</v>
      </c>
      <c r="F860" s="6" t="s">
        <v>12</v>
      </c>
      <c r="G860" s="6">
        <v>2</v>
      </c>
      <c r="H860" s="6">
        <v>1502</v>
      </c>
    </row>
    <row r="861" s="2" customFormat="true" ht="22.5" customHeight="true" spans="1:8">
      <c r="A861" s="6">
        <f>859</f>
        <v>859</v>
      </c>
      <c r="B861" s="6">
        <v>43045</v>
      </c>
      <c r="C861" s="6" t="s">
        <v>886</v>
      </c>
      <c r="D861" s="6" t="s">
        <v>14</v>
      </c>
      <c r="E861" s="6" t="s">
        <v>335</v>
      </c>
      <c r="F861" s="6" t="s">
        <v>12</v>
      </c>
      <c r="G861" s="6">
        <v>1</v>
      </c>
      <c r="H861" s="6">
        <v>821</v>
      </c>
    </row>
    <row r="862" s="2" customFormat="true" ht="22.5" customHeight="true" spans="1:8">
      <c r="A862" s="6">
        <f>860</f>
        <v>860</v>
      </c>
      <c r="B862" s="6">
        <v>43075</v>
      </c>
      <c r="C862" s="6" t="s">
        <v>887</v>
      </c>
      <c r="D862" s="6" t="s">
        <v>14</v>
      </c>
      <c r="E862" s="6" t="s">
        <v>335</v>
      </c>
      <c r="F862" s="6" t="s">
        <v>12</v>
      </c>
      <c r="G862" s="6">
        <v>1</v>
      </c>
      <c r="H862" s="6">
        <v>751</v>
      </c>
    </row>
    <row r="863" s="2" customFormat="true" ht="22.5" customHeight="true" spans="1:8">
      <c r="A863" s="6">
        <f>861</f>
        <v>861</v>
      </c>
      <c r="B863" s="6">
        <v>43075</v>
      </c>
      <c r="C863" s="6" t="s">
        <v>888</v>
      </c>
      <c r="D863" s="6" t="s">
        <v>10</v>
      </c>
      <c r="E863" s="6" t="s">
        <v>26</v>
      </c>
      <c r="F863" s="6" t="s">
        <v>12</v>
      </c>
      <c r="G863" s="6">
        <v>1</v>
      </c>
      <c r="H863" s="6">
        <v>761</v>
      </c>
    </row>
    <row r="864" s="2" customFormat="true" ht="22.5" customHeight="true" spans="1:8">
      <c r="A864" s="6">
        <f>862</f>
        <v>862</v>
      </c>
      <c r="B864" s="6">
        <v>43075</v>
      </c>
      <c r="C864" s="6" t="s">
        <v>889</v>
      </c>
      <c r="D864" s="6" t="s">
        <v>10</v>
      </c>
      <c r="E864" s="6" t="s">
        <v>560</v>
      </c>
      <c r="F864" s="6" t="s">
        <v>18</v>
      </c>
      <c r="G864" s="6">
        <v>3</v>
      </c>
      <c r="H864" s="6">
        <v>2198</v>
      </c>
    </row>
    <row r="865" s="2" customFormat="true" ht="22.5" customHeight="true" spans="1:8">
      <c r="A865" s="6">
        <f>863</f>
        <v>863</v>
      </c>
      <c r="B865" s="6">
        <v>43075</v>
      </c>
      <c r="C865" s="6" t="s">
        <v>890</v>
      </c>
      <c r="D865" s="6" t="s">
        <v>10</v>
      </c>
      <c r="E865" s="6" t="s">
        <v>458</v>
      </c>
      <c r="F865" s="6" t="s">
        <v>12</v>
      </c>
      <c r="G865" s="6">
        <v>2</v>
      </c>
      <c r="H865" s="6">
        <v>1423</v>
      </c>
    </row>
    <row r="866" s="2" customFormat="true" ht="22.5" customHeight="true" spans="1:8">
      <c r="A866" s="6">
        <f>864</f>
        <v>864</v>
      </c>
      <c r="B866" s="6">
        <v>43075</v>
      </c>
      <c r="C866" s="6" t="s">
        <v>891</v>
      </c>
      <c r="D866" s="6" t="s">
        <v>10</v>
      </c>
      <c r="E866" s="6" t="s">
        <v>17</v>
      </c>
      <c r="F866" s="6" t="s">
        <v>12</v>
      </c>
      <c r="G866" s="6">
        <v>1</v>
      </c>
      <c r="H866" s="6">
        <v>663</v>
      </c>
    </row>
    <row r="867" s="2" customFormat="true" ht="22.5" customHeight="true" spans="1:8">
      <c r="A867" s="6">
        <f>865</f>
        <v>865</v>
      </c>
      <c r="B867" s="6">
        <v>43119</v>
      </c>
      <c r="C867" s="6" t="s">
        <v>892</v>
      </c>
      <c r="D867" s="6" t="s">
        <v>14</v>
      </c>
      <c r="E867" s="6" t="s">
        <v>81</v>
      </c>
      <c r="F867" s="6" t="s">
        <v>12</v>
      </c>
      <c r="G867" s="6">
        <v>1</v>
      </c>
      <c r="H867" s="6">
        <v>793</v>
      </c>
    </row>
    <row r="868" s="2" customFormat="true" ht="22.5" customHeight="true" spans="1:8">
      <c r="A868" s="6">
        <f>866</f>
        <v>866</v>
      </c>
      <c r="B868" s="6">
        <v>43075</v>
      </c>
      <c r="C868" s="6" t="s">
        <v>893</v>
      </c>
      <c r="D868" s="6" t="s">
        <v>14</v>
      </c>
      <c r="E868" s="6" t="s">
        <v>17</v>
      </c>
      <c r="F868" s="6" t="s">
        <v>12</v>
      </c>
      <c r="G868" s="6">
        <v>1</v>
      </c>
      <c r="H868" s="6">
        <v>833</v>
      </c>
    </row>
    <row r="869" s="2" customFormat="true" ht="22.5" customHeight="true" spans="1:8">
      <c r="A869" s="6">
        <f>867</f>
        <v>867</v>
      </c>
      <c r="B869" s="6">
        <v>43132</v>
      </c>
      <c r="C869" s="6" t="s">
        <v>894</v>
      </c>
      <c r="D869" s="6" t="s">
        <v>14</v>
      </c>
      <c r="E869" s="6" t="s">
        <v>81</v>
      </c>
      <c r="F869" s="6" t="s">
        <v>18</v>
      </c>
      <c r="G869" s="6">
        <v>2</v>
      </c>
      <c r="H869" s="6">
        <v>1201</v>
      </c>
    </row>
    <row r="870" s="2" customFormat="true" ht="22.5" customHeight="true" spans="1:8">
      <c r="A870" s="6">
        <f>868</f>
        <v>868</v>
      </c>
      <c r="B870" s="6">
        <v>43084</v>
      </c>
      <c r="C870" s="6" t="s">
        <v>895</v>
      </c>
      <c r="D870" s="6" t="s">
        <v>10</v>
      </c>
      <c r="E870" s="6" t="s">
        <v>59</v>
      </c>
      <c r="F870" s="6" t="s">
        <v>18</v>
      </c>
      <c r="G870" s="6">
        <v>1</v>
      </c>
      <c r="H870" s="6">
        <v>675</v>
      </c>
    </row>
    <row r="871" s="2" customFormat="true" ht="22.5" customHeight="true" spans="1:8">
      <c r="A871" s="6">
        <f>869</f>
        <v>869</v>
      </c>
      <c r="B871" s="6">
        <v>43084</v>
      </c>
      <c r="C871" s="6" t="s">
        <v>896</v>
      </c>
      <c r="D871" s="6" t="s">
        <v>14</v>
      </c>
      <c r="E871" s="6" t="s">
        <v>15</v>
      </c>
      <c r="F871" s="6" t="s">
        <v>12</v>
      </c>
      <c r="G871" s="6">
        <v>1</v>
      </c>
      <c r="H871" s="6">
        <v>1034</v>
      </c>
    </row>
    <row r="872" s="2" customFormat="true" ht="22.5" customHeight="true" spans="1:8">
      <c r="A872" s="6">
        <f>870</f>
        <v>870</v>
      </c>
      <c r="B872" s="6">
        <v>43153</v>
      </c>
      <c r="C872" s="6" t="s">
        <v>897</v>
      </c>
      <c r="D872" s="6" t="s">
        <v>10</v>
      </c>
      <c r="E872" s="6" t="s">
        <v>15</v>
      </c>
      <c r="F872" s="6" t="s">
        <v>12</v>
      </c>
      <c r="G872" s="6">
        <v>1</v>
      </c>
      <c r="H872" s="6">
        <v>710</v>
      </c>
    </row>
    <row r="873" s="2" customFormat="true" ht="22.5" customHeight="true" spans="1:8">
      <c r="A873" s="6">
        <f>871</f>
        <v>871</v>
      </c>
      <c r="B873" s="6">
        <v>43075</v>
      </c>
      <c r="C873" s="6" t="s">
        <v>898</v>
      </c>
      <c r="D873" s="6" t="s">
        <v>14</v>
      </c>
      <c r="E873" s="6" t="s">
        <v>81</v>
      </c>
      <c r="F873" s="6" t="s">
        <v>12</v>
      </c>
      <c r="G873" s="6">
        <v>1</v>
      </c>
      <c r="H873" s="6">
        <v>743</v>
      </c>
    </row>
    <row r="874" s="2" customFormat="true" ht="22.5" customHeight="true" spans="1:8">
      <c r="A874" s="6">
        <f>872</f>
        <v>872</v>
      </c>
      <c r="B874" s="6">
        <v>43075</v>
      </c>
      <c r="C874" s="6" t="s">
        <v>899</v>
      </c>
      <c r="D874" s="6" t="s">
        <v>14</v>
      </c>
      <c r="E874" s="6" t="s">
        <v>34</v>
      </c>
      <c r="F874" s="6" t="s">
        <v>12</v>
      </c>
      <c r="G874" s="6">
        <v>1</v>
      </c>
      <c r="H874" s="6">
        <v>740</v>
      </c>
    </row>
    <row r="875" s="2" customFormat="true" ht="22.5" customHeight="true" spans="1:8">
      <c r="A875" s="6">
        <f>873</f>
        <v>873</v>
      </c>
      <c r="B875" s="6">
        <v>43075</v>
      </c>
      <c r="C875" s="6" t="s">
        <v>900</v>
      </c>
      <c r="D875" s="6" t="s">
        <v>14</v>
      </c>
      <c r="E875" s="6" t="s">
        <v>81</v>
      </c>
      <c r="F875" s="6" t="s">
        <v>12</v>
      </c>
      <c r="G875" s="6">
        <v>1</v>
      </c>
      <c r="H875" s="6">
        <v>793</v>
      </c>
    </row>
    <row r="876" s="2" customFormat="true" ht="22.5" customHeight="true" spans="1:8">
      <c r="A876" s="6">
        <f>874</f>
        <v>874</v>
      </c>
      <c r="B876" s="6">
        <v>43084</v>
      </c>
      <c r="C876" s="6" t="s">
        <v>901</v>
      </c>
      <c r="D876" s="6" t="s">
        <v>14</v>
      </c>
      <c r="E876" s="6" t="s">
        <v>40</v>
      </c>
      <c r="F876" s="6" t="s">
        <v>12</v>
      </c>
      <c r="G876" s="6">
        <v>1</v>
      </c>
      <c r="H876" s="6">
        <v>740</v>
      </c>
    </row>
    <row r="877" s="2" customFormat="true" ht="22.5" customHeight="true" spans="1:8">
      <c r="A877" s="6">
        <f>875</f>
        <v>875</v>
      </c>
      <c r="B877" s="6">
        <v>43214</v>
      </c>
      <c r="C877" s="6" t="s">
        <v>902</v>
      </c>
      <c r="D877" s="6" t="s">
        <v>10</v>
      </c>
      <c r="E877" s="6" t="s">
        <v>458</v>
      </c>
      <c r="F877" s="6" t="s">
        <v>12</v>
      </c>
      <c r="G877" s="6">
        <v>5</v>
      </c>
      <c r="H877" s="6">
        <v>3046</v>
      </c>
    </row>
    <row r="878" s="2" customFormat="true" ht="22.5" customHeight="true" spans="1:8">
      <c r="A878" s="6">
        <f>876</f>
        <v>876</v>
      </c>
      <c r="B878" s="6">
        <v>43199</v>
      </c>
      <c r="C878" s="6" t="s">
        <v>903</v>
      </c>
      <c r="D878" s="6" t="s">
        <v>14</v>
      </c>
      <c r="E878" s="6" t="s">
        <v>309</v>
      </c>
      <c r="F878" s="6" t="s">
        <v>12</v>
      </c>
      <c r="G878" s="6">
        <v>1</v>
      </c>
      <c r="H878" s="6">
        <v>861</v>
      </c>
    </row>
    <row r="879" s="2" customFormat="true" ht="22.5" customHeight="true" spans="1:8">
      <c r="A879" s="6">
        <f>877</f>
        <v>877</v>
      </c>
      <c r="B879" s="6">
        <v>43255</v>
      </c>
      <c r="C879" s="6" t="s">
        <v>904</v>
      </c>
      <c r="D879" s="6" t="s">
        <v>14</v>
      </c>
      <c r="E879" s="6" t="s">
        <v>560</v>
      </c>
      <c r="F879" s="6" t="s">
        <v>292</v>
      </c>
      <c r="G879" s="6">
        <v>1</v>
      </c>
      <c r="H879" s="6">
        <v>585</v>
      </c>
    </row>
    <row r="880" s="2" customFormat="true" ht="22.5" customHeight="true" spans="1:8">
      <c r="A880" s="6">
        <f>878</f>
        <v>878</v>
      </c>
      <c r="B880" s="6">
        <v>43290</v>
      </c>
      <c r="C880" s="6" t="s">
        <v>905</v>
      </c>
      <c r="D880" s="6" t="s">
        <v>14</v>
      </c>
      <c r="E880" s="6" t="s">
        <v>309</v>
      </c>
      <c r="F880" s="6" t="s">
        <v>12</v>
      </c>
      <c r="G880" s="6">
        <v>1</v>
      </c>
      <c r="H880" s="6">
        <v>951</v>
      </c>
    </row>
    <row r="881" s="2" customFormat="true" ht="22.5" customHeight="true" spans="1:8">
      <c r="A881" s="6">
        <f>879</f>
        <v>879</v>
      </c>
      <c r="B881" s="6">
        <v>43263</v>
      </c>
      <c r="C881" s="6" t="s">
        <v>906</v>
      </c>
      <c r="D881" s="6" t="s">
        <v>14</v>
      </c>
      <c r="E881" s="6" t="s">
        <v>26</v>
      </c>
      <c r="F881" s="6" t="s">
        <v>12</v>
      </c>
      <c r="G881" s="6">
        <v>1</v>
      </c>
      <c r="H881" s="6">
        <v>951</v>
      </c>
    </row>
    <row r="882" s="2" customFormat="true" ht="22.5" customHeight="true" spans="1:8">
      <c r="A882" s="6">
        <f>880</f>
        <v>880</v>
      </c>
      <c r="B882" s="6">
        <v>43327</v>
      </c>
      <c r="C882" s="6" t="s">
        <v>907</v>
      </c>
      <c r="D882" s="6" t="s">
        <v>14</v>
      </c>
      <c r="E882" s="6" t="s">
        <v>40</v>
      </c>
      <c r="F882" s="6" t="s">
        <v>12</v>
      </c>
      <c r="G882" s="6">
        <v>1</v>
      </c>
      <c r="H882" s="6">
        <v>840</v>
      </c>
    </row>
    <row r="883" s="2" customFormat="true" ht="22.5" customHeight="true" spans="1:8">
      <c r="A883" s="6">
        <f>881</f>
        <v>881</v>
      </c>
      <c r="B883" s="6">
        <v>43327</v>
      </c>
      <c r="C883" s="6" t="s">
        <v>908</v>
      </c>
      <c r="D883" s="6" t="s">
        <v>14</v>
      </c>
      <c r="E883" s="6" t="s">
        <v>40</v>
      </c>
      <c r="F883" s="6" t="s">
        <v>12</v>
      </c>
      <c r="G883" s="6">
        <v>1</v>
      </c>
      <c r="H883" s="6">
        <v>810</v>
      </c>
    </row>
    <row r="884" s="2" customFormat="true" ht="22.5" customHeight="true" spans="1:8">
      <c r="A884" s="6">
        <f>882</f>
        <v>882</v>
      </c>
      <c r="B884" s="6">
        <v>43327</v>
      </c>
      <c r="C884" s="6" t="s">
        <v>909</v>
      </c>
      <c r="D884" s="6" t="s">
        <v>14</v>
      </c>
      <c r="E884" s="6" t="s">
        <v>59</v>
      </c>
      <c r="F884" s="6" t="s">
        <v>12</v>
      </c>
      <c r="G884" s="6">
        <v>1</v>
      </c>
      <c r="H884" s="6">
        <v>810</v>
      </c>
    </row>
    <row r="885" s="2" customFormat="true" ht="22.5" customHeight="true" spans="1:8">
      <c r="A885" s="6">
        <f>883</f>
        <v>883</v>
      </c>
      <c r="B885" s="6">
        <v>43327</v>
      </c>
      <c r="C885" s="6" t="s">
        <v>910</v>
      </c>
      <c r="D885" s="6" t="s">
        <v>10</v>
      </c>
      <c r="E885" s="6" t="s">
        <v>81</v>
      </c>
      <c r="F885" s="6" t="s">
        <v>12</v>
      </c>
      <c r="G885" s="6">
        <v>1</v>
      </c>
      <c r="H885" s="6">
        <v>793</v>
      </c>
    </row>
    <row r="886" s="2" customFormat="true" ht="22.5" customHeight="true" spans="1:8">
      <c r="A886" s="6">
        <f>884</f>
        <v>884</v>
      </c>
      <c r="B886" s="6">
        <v>43301</v>
      </c>
      <c r="C886" s="6" t="s">
        <v>911</v>
      </c>
      <c r="D886" s="6" t="s">
        <v>14</v>
      </c>
      <c r="E886" s="6" t="s">
        <v>460</v>
      </c>
      <c r="F886" s="6" t="s">
        <v>12</v>
      </c>
      <c r="G886" s="6">
        <v>1</v>
      </c>
      <c r="H886" s="6">
        <v>931</v>
      </c>
    </row>
    <row r="887" s="2" customFormat="true" ht="22.5" customHeight="true" spans="1:8">
      <c r="A887" s="6">
        <f>885</f>
        <v>885</v>
      </c>
      <c r="B887" s="6">
        <v>43327</v>
      </c>
      <c r="C887" s="6" t="s">
        <v>912</v>
      </c>
      <c r="D887" s="6" t="s">
        <v>14</v>
      </c>
      <c r="E887" s="6" t="s">
        <v>208</v>
      </c>
      <c r="F887" s="6" t="s">
        <v>12</v>
      </c>
      <c r="G887" s="6">
        <v>1</v>
      </c>
      <c r="H887" s="6">
        <v>810</v>
      </c>
    </row>
    <row r="888" s="2" customFormat="true" ht="22.5" customHeight="true" spans="1:8">
      <c r="A888" s="6">
        <f>886</f>
        <v>886</v>
      </c>
      <c r="B888" s="6">
        <v>43301</v>
      </c>
      <c r="C888" s="6" t="s">
        <v>913</v>
      </c>
      <c r="D888" s="6" t="s">
        <v>10</v>
      </c>
      <c r="E888" s="6" t="s">
        <v>460</v>
      </c>
      <c r="F888" s="6" t="s">
        <v>12</v>
      </c>
      <c r="G888" s="6">
        <v>1</v>
      </c>
      <c r="H888" s="6">
        <v>921</v>
      </c>
    </row>
    <row r="889" s="2" customFormat="true" ht="22.5" customHeight="true" spans="1:8">
      <c r="A889" s="6">
        <f>887</f>
        <v>887</v>
      </c>
      <c r="B889" s="6">
        <v>43327</v>
      </c>
      <c r="C889" s="6" t="s">
        <v>914</v>
      </c>
      <c r="D889" s="6" t="s">
        <v>14</v>
      </c>
      <c r="E889" s="6" t="s">
        <v>203</v>
      </c>
      <c r="F889" s="6" t="s">
        <v>12</v>
      </c>
      <c r="G889" s="6">
        <v>2</v>
      </c>
      <c r="H889" s="6">
        <v>1364</v>
      </c>
    </row>
    <row r="890" s="2" customFormat="true" ht="22.5" customHeight="true" spans="1:8">
      <c r="A890" s="6">
        <f>888</f>
        <v>888</v>
      </c>
      <c r="B890" s="6">
        <v>43343</v>
      </c>
      <c r="C890" s="6" t="s">
        <v>915</v>
      </c>
      <c r="D890" s="6" t="s">
        <v>10</v>
      </c>
      <c r="E890" s="6" t="s">
        <v>309</v>
      </c>
      <c r="F890" s="6" t="s">
        <v>12</v>
      </c>
      <c r="G890" s="6">
        <v>1</v>
      </c>
      <c r="H890" s="6">
        <v>761</v>
      </c>
    </row>
    <row r="891" s="2" customFormat="true" ht="22.5" customHeight="true" spans="1:8">
      <c r="A891" s="6">
        <f>889</f>
        <v>889</v>
      </c>
      <c r="B891" s="6">
        <v>43390</v>
      </c>
      <c r="C891" s="6" t="s">
        <v>916</v>
      </c>
      <c r="D891" s="6" t="s">
        <v>14</v>
      </c>
      <c r="E891" s="6" t="s">
        <v>586</v>
      </c>
      <c r="F891" s="6" t="s">
        <v>12</v>
      </c>
      <c r="G891" s="6">
        <v>2</v>
      </c>
      <c r="H891" s="6">
        <v>1498</v>
      </c>
    </row>
    <row r="892" s="2" customFormat="true" ht="22.5" customHeight="true" spans="1:8">
      <c r="A892" s="6">
        <f>890</f>
        <v>890</v>
      </c>
      <c r="B892" s="6">
        <v>43390</v>
      </c>
      <c r="C892" s="6" t="s">
        <v>917</v>
      </c>
      <c r="D892" s="6" t="s">
        <v>10</v>
      </c>
      <c r="E892" s="6" t="s">
        <v>560</v>
      </c>
      <c r="F892" s="6" t="s">
        <v>12</v>
      </c>
      <c r="G892" s="6">
        <v>1</v>
      </c>
      <c r="H892" s="6">
        <v>710</v>
      </c>
    </row>
    <row r="893" s="2" customFormat="true" ht="22.5" customHeight="true" spans="1:8">
      <c r="A893" s="6">
        <f>891</f>
        <v>891</v>
      </c>
      <c r="B893" s="6">
        <v>43396</v>
      </c>
      <c r="C893" s="6" t="s">
        <v>918</v>
      </c>
      <c r="D893" s="6" t="s">
        <v>10</v>
      </c>
      <c r="E893" s="6" t="s">
        <v>45</v>
      </c>
      <c r="F893" s="6" t="s">
        <v>18</v>
      </c>
      <c r="G893" s="6">
        <v>1</v>
      </c>
      <c r="H893" s="6">
        <v>678</v>
      </c>
    </row>
    <row r="894" s="2" customFormat="true" ht="22.5" customHeight="true" spans="1:8">
      <c r="A894" s="6">
        <f>892</f>
        <v>892</v>
      </c>
      <c r="B894" s="6">
        <v>43424</v>
      </c>
      <c r="C894" s="6" t="s">
        <v>919</v>
      </c>
      <c r="D894" s="6" t="s">
        <v>10</v>
      </c>
      <c r="E894" s="6" t="s">
        <v>59</v>
      </c>
      <c r="F894" s="6" t="s">
        <v>18</v>
      </c>
      <c r="G894" s="6">
        <v>1</v>
      </c>
      <c r="H894" s="6">
        <v>718</v>
      </c>
    </row>
    <row r="895" s="2" customFormat="true" ht="22.5" customHeight="true" spans="1:8">
      <c r="A895" s="6">
        <f>893</f>
        <v>893</v>
      </c>
      <c r="B895" s="6">
        <v>43427</v>
      </c>
      <c r="C895" s="6" t="s">
        <v>920</v>
      </c>
      <c r="D895" s="6" t="s">
        <v>14</v>
      </c>
      <c r="E895" s="6" t="s">
        <v>45</v>
      </c>
      <c r="F895" s="6" t="s">
        <v>12</v>
      </c>
      <c r="G895" s="6">
        <v>2</v>
      </c>
      <c r="H895" s="6">
        <v>1165</v>
      </c>
    </row>
    <row r="896" s="2" customFormat="true" ht="22.5" customHeight="true" spans="1:8">
      <c r="A896" s="6">
        <f>894</f>
        <v>894</v>
      </c>
      <c r="B896" s="6">
        <v>43424</v>
      </c>
      <c r="C896" s="6" t="s">
        <v>921</v>
      </c>
      <c r="D896" s="6" t="s">
        <v>14</v>
      </c>
      <c r="E896" s="6" t="s">
        <v>208</v>
      </c>
      <c r="F896" s="6" t="s">
        <v>12</v>
      </c>
      <c r="G896" s="6">
        <v>1</v>
      </c>
      <c r="H896" s="6">
        <v>720</v>
      </c>
    </row>
    <row r="897" s="2" customFormat="true" ht="22.5" customHeight="true" spans="1:8">
      <c r="A897" s="6">
        <f>895</f>
        <v>895</v>
      </c>
      <c r="B897" s="6">
        <v>43398</v>
      </c>
      <c r="C897" s="6" t="s">
        <v>922</v>
      </c>
      <c r="D897" s="6" t="s">
        <v>14</v>
      </c>
      <c r="E897" s="6" t="s">
        <v>309</v>
      </c>
      <c r="F897" s="6" t="s">
        <v>12</v>
      </c>
      <c r="G897" s="6">
        <v>1</v>
      </c>
      <c r="H897" s="6">
        <v>851</v>
      </c>
    </row>
    <row r="898" s="2" customFormat="true" ht="22.5" customHeight="true" spans="1:8">
      <c r="A898" s="6">
        <f>896</f>
        <v>896</v>
      </c>
      <c r="B898" s="6">
        <v>43399</v>
      </c>
      <c r="C898" s="6" t="s">
        <v>923</v>
      </c>
      <c r="D898" s="6" t="s">
        <v>10</v>
      </c>
      <c r="E898" s="6" t="s">
        <v>356</v>
      </c>
      <c r="F898" s="6" t="s">
        <v>12</v>
      </c>
      <c r="G898" s="6">
        <v>2</v>
      </c>
      <c r="H898" s="6">
        <v>1382</v>
      </c>
    </row>
    <row r="899" s="2" customFormat="true" ht="22.5" customHeight="true" spans="1:8">
      <c r="A899" s="6">
        <f>897</f>
        <v>897</v>
      </c>
      <c r="B899" s="6">
        <v>43399</v>
      </c>
      <c r="C899" s="6" t="s">
        <v>924</v>
      </c>
      <c r="D899" s="6" t="s">
        <v>14</v>
      </c>
      <c r="E899" s="6" t="s">
        <v>356</v>
      </c>
      <c r="F899" s="6" t="s">
        <v>18</v>
      </c>
      <c r="G899" s="6">
        <v>1</v>
      </c>
      <c r="H899" s="6">
        <v>771</v>
      </c>
    </row>
    <row r="900" s="2" customFormat="true" ht="22.5" customHeight="true" spans="1:8">
      <c r="A900" s="6">
        <f>898</f>
        <v>898</v>
      </c>
      <c r="B900" s="6">
        <v>43424</v>
      </c>
      <c r="C900" s="6" t="s">
        <v>925</v>
      </c>
      <c r="D900" s="6" t="s">
        <v>14</v>
      </c>
      <c r="E900" s="6" t="s">
        <v>55</v>
      </c>
      <c r="F900" s="6" t="s">
        <v>12</v>
      </c>
      <c r="G900" s="6">
        <v>4</v>
      </c>
      <c r="H900" s="6">
        <v>2470</v>
      </c>
    </row>
    <row r="901" s="2" customFormat="true" ht="22.5" customHeight="true" spans="1:8">
      <c r="A901" s="6">
        <f>899</f>
        <v>899</v>
      </c>
      <c r="B901" s="6">
        <v>43398</v>
      </c>
      <c r="C901" s="6" t="s">
        <v>926</v>
      </c>
      <c r="D901" s="6" t="s">
        <v>10</v>
      </c>
      <c r="E901" s="6" t="s">
        <v>335</v>
      </c>
      <c r="F901" s="6" t="s">
        <v>12</v>
      </c>
      <c r="G901" s="6">
        <v>1</v>
      </c>
      <c r="H901" s="6">
        <v>851</v>
      </c>
    </row>
    <row r="902" s="2" customFormat="true" ht="22.5" customHeight="true" spans="1:8">
      <c r="A902" s="6">
        <f>900</f>
        <v>900</v>
      </c>
      <c r="B902" s="6">
        <v>43396</v>
      </c>
      <c r="C902" s="6" t="s">
        <v>927</v>
      </c>
      <c r="D902" s="6" t="s">
        <v>10</v>
      </c>
      <c r="E902" s="6" t="s">
        <v>45</v>
      </c>
      <c r="F902" s="6" t="s">
        <v>12</v>
      </c>
      <c r="G902" s="6">
        <v>1</v>
      </c>
      <c r="H902" s="6">
        <v>720</v>
      </c>
    </row>
    <row r="903" s="2" customFormat="true" ht="22.5" customHeight="true" spans="1:8">
      <c r="A903" s="6">
        <f>901</f>
        <v>901</v>
      </c>
      <c r="B903" s="6">
        <v>43424</v>
      </c>
      <c r="C903" s="6" t="s">
        <v>928</v>
      </c>
      <c r="D903" s="6" t="s">
        <v>14</v>
      </c>
      <c r="E903" s="6" t="s">
        <v>55</v>
      </c>
      <c r="F903" s="6" t="s">
        <v>292</v>
      </c>
      <c r="G903" s="6">
        <v>2</v>
      </c>
      <c r="H903" s="6">
        <v>1004</v>
      </c>
    </row>
    <row r="904" s="2" customFormat="true" ht="22.5" customHeight="true" spans="1:8">
      <c r="A904" s="6">
        <f>902</f>
        <v>902</v>
      </c>
      <c r="B904" s="6">
        <v>43424</v>
      </c>
      <c r="C904" s="6" t="s">
        <v>929</v>
      </c>
      <c r="D904" s="6" t="s">
        <v>10</v>
      </c>
      <c r="E904" s="6" t="s">
        <v>15</v>
      </c>
      <c r="F904" s="6" t="s">
        <v>18</v>
      </c>
      <c r="G904" s="6">
        <v>1</v>
      </c>
      <c r="H904" s="6">
        <v>738</v>
      </c>
    </row>
    <row r="905" s="2" customFormat="true" ht="22.5" customHeight="true" spans="1:8">
      <c r="A905" s="6">
        <f>903</f>
        <v>903</v>
      </c>
      <c r="B905" s="6">
        <v>43430</v>
      </c>
      <c r="C905" s="6" t="s">
        <v>930</v>
      </c>
      <c r="D905" s="6" t="s">
        <v>14</v>
      </c>
      <c r="E905" s="6" t="s">
        <v>460</v>
      </c>
      <c r="F905" s="6" t="s">
        <v>12</v>
      </c>
      <c r="G905" s="6">
        <v>4</v>
      </c>
      <c r="H905" s="6">
        <v>2405</v>
      </c>
    </row>
    <row r="906" s="2" customFormat="true" ht="22.5" customHeight="true" spans="1:8">
      <c r="A906" s="6">
        <f>904</f>
        <v>904</v>
      </c>
      <c r="B906" s="6">
        <v>43399</v>
      </c>
      <c r="C906" s="6" t="s">
        <v>931</v>
      </c>
      <c r="D906" s="6" t="s">
        <v>14</v>
      </c>
      <c r="E906" s="6" t="s">
        <v>356</v>
      </c>
      <c r="F906" s="6" t="s">
        <v>12</v>
      </c>
      <c r="G906" s="6">
        <v>1</v>
      </c>
      <c r="H906" s="6">
        <v>801</v>
      </c>
    </row>
    <row r="907" s="2" customFormat="true" ht="22.5" customHeight="true" spans="1:8">
      <c r="A907" s="6">
        <f>905</f>
        <v>905</v>
      </c>
      <c r="B907" s="6">
        <v>43398</v>
      </c>
      <c r="C907" s="6" t="s">
        <v>932</v>
      </c>
      <c r="D907" s="6" t="s">
        <v>14</v>
      </c>
      <c r="E907" s="6" t="s">
        <v>335</v>
      </c>
      <c r="F907" s="6" t="s">
        <v>12</v>
      </c>
      <c r="G907" s="6">
        <v>1</v>
      </c>
      <c r="H907" s="6">
        <v>801</v>
      </c>
    </row>
    <row r="908" s="2" customFormat="true" ht="22.5" customHeight="true" spans="1:8">
      <c r="A908" s="6">
        <f>906</f>
        <v>906</v>
      </c>
      <c r="B908" s="6">
        <v>43398</v>
      </c>
      <c r="C908" s="6" t="s">
        <v>933</v>
      </c>
      <c r="D908" s="6" t="s">
        <v>14</v>
      </c>
      <c r="E908" s="6" t="s">
        <v>335</v>
      </c>
      <c r="F908" s="6" t="s">
        <v>12</v>
      </c>
      <c r="G908" s="6">
        <v>1</v>
      </c>
      <c r="H908" s="6">
        <v>811</v>
      </c>
    </row>
    <row r="909" s="2" customFormat="true" ht="22.5" customHeight="true" spans="1:8">
      <c r="A909" s="6">
        <f>907</f>
        <v>907</v>
      </c>
      <c r="B909" s="6">
        <v>43440</v>
      </c>
      <c r="C909" s="6" t="s">
        <v>934</v>
      </c>
      <c r="D909" s="6" t="s">
        <v>14</v>
      </c>
      <c r="E909" s="6" t="s">
        <v>20</v>
      </c>
      <c r="F909" s="6" t="s">
        <v>12</v>
      </c>
      <c r="G909" s="6">
        <v>3</v>
      </c>
      <c r="H909" s="6">
        <v>2044</v>
      </c>
    </row>
    <row r="910" s="2" customFormat="true" ht="22.5" customHeight="true" spans="1:8">
      <c r="A910" s="6">
        <f>908</f>
        <v>908</v>
      </c>
      <c r="B910" s="6">
        <v>43440</v>
      </c>
      <c r="C910" s="6" t="s">
        <v>935</v>
      </c>
      <c r="D910" s="6" t="s">
        <v>10</v>
      </c>
      <c r="E910" s="6" t="s">
        <v>20</v>
      </c>
      <c r="F910" s="6" t="s">
        <v>12</v>
      </c>
      <c r="G910" s="6">
        <v>1</v>
      </c>
      <c r="H910" s="6">
        <v>860</v>
      </c>
    </row>
    <row r="911" s="2" customFormat="true" ht="22.5" customHeight="true" spans="1:8">
      <c r="A911" s="6">
        <f>909</f>
        <v>909</v>
      </c>
      <c r="B911" s="6">
        <v>43427</v>
      </c>
      <c r="C911" s="6" t="s">
        <v>936</v>
      </c>
      <c r="D911" s="6" t="s">
        <v>14</v>
      </c>
      <c r="E911" s="6" t="s">
        <v>208</v>
      </c>
      <c r="F911" s="6" t="s">
        <v>12</v>
      </c>
      <c r="G911" s="6">
        <v>2</v>
      </c>
      <c r="H911" s="6">
        <v>1498</v>
      </c>
    </row>
    <row r="912" s="2" customFormat="true" ht="22.5" customHeight="true" spans="1:8">
      <c r="A912" s="6">
        <f>910</f>
        <v>910</v>
      </c>
      <c r="B912" s="6">
        <v>43440</v>
      </c>
      <c r="C912" s="6" t="s">
        <v>937</v>
      </c>
      <c r="D912" s="6" t="s">
        <v>14</v>
      </c>
      <c r="E912" s="6" t="s">
        <v>471</v>
      </c>
      <c r="F912" s="6" t="s">
        <v>18</v>
      </c>
      <c r="G912" s="6">
        <v>1</v>
      </c>
      <c r="H912" s="6">
        <v>838</v>
      </c>
    </row>
    <row r="913" s="2" customFormat="true" ht="22.5" customHeight="true" spans="1:8">
      <c r="A913" s="6">
        <f>911</f>
        <v>911</v>
      </c>
      <c r="B913" s="6">
        <v>43440</v>
      </c>
      <c r="C913" s="6" t="s">
        <v>938</v>
      </c>
      <c r="D913" s="6" t="s">
        <v>14</v>
      </c>
      <c r="E913" s="6" t="s">
        <v>471</v>
      </c>
      <c r="F913" s="6" t="s">
        <v>18</v>
      </c>
      <c r="G913" s="6">
        <v>2</v>
      </c>
      <c r="H913" s="6">
        <v>1259</v>
      </c>
    </row>
    <row r="914" s="2" customFormat="true" ht="22.5" customHeight="true" spans="1:8">
      <c r="A914" s="6">
        <f>912</f>
        <v>912</v>
      </c>
      <c r="B914" s="6">
        <v>43440</v>
      </c>
      <c r="C914" s="6" t="s">
        <v>939</v>
      </c>
      <c r="D914" s="6" t="s">
        <v>14</v>
      </c>
      <c r="E914" s="6" t="s">
        <v>471</v>
      </c>
      <c r="F914" s="6" t="s">
        <v>12</v>
      </c>
      <c r="G914" s="6">
        <v>4</v>
      </c>
      <c r="H914" s="6">
        <v>2761</v>
      </c>
    </row>
    <row r="915" s="2" customFormat="true" ht="22.5" customHeight="true" spans="1:8">
      <c r="A915" s="6">
        <f>913</f>
        <v>913</v>
      </c>
      <c r="B915" s="6">
        <v>43440</v>
      </c>
      <c r="C915" s="6" t="s">
        <v>940</v>
      </c>
      <c r="D915" s="6" t="s">
        <v>14</v>
      </c>
      <c r="E915" s="6" t="s">
        <v>471</v>
      </c>
      <c r="F915" s="6" t="s">
        <v>12</v>
      </c>
      <c r="G915" s="6">
        <v>2</v>
      </c>
      <c r="H915" s="6">
        <v>1586</v>
      </c>
    </row>
    <row r="916" s="2" customFormat="true" ht="22.5" customHeight="true" spans="1:8">
      <c r="A916" s="6">
        <f>914</f>
        <v>914</v>
      </c>
      <c r="B916" s="6">
        <v>43468</v>
      </c>
      <c r="C916" s="6" t="s">
        <v>941</v>
      </c>
      <c r="D916" s="6" t="s">
        <v>10</v>
      </c>
      <c r="E916" s="6" t="s">
        <v>560</v>
      </c>
      <c r="F916" s="6" t="s">
        <v>18</v>
      </c>
      <c r="G916" s="6">
        <v>1</v>
      </c>
      <c r="H916" s="6">
        <v>758</v>
      </c>
    </row>
    <row r="917" s="2" customFormat="true" ht="22.5" customHeight="true" spans="1:8">
      <c r="A917" s="6">
        <f>915</f>
        <v>915</v>
      </c>
      <c r="B917" s="6">
        <v>43523</v>
      </c>
      <c r="C917" s="6" t="s">
        <v>942</v>
      </c>
      <c r="D917" s="6" t="s">
        <v>10</v>
      </c>
      <c r="E917" s="6" t="s">
        <v>30</v>
      </c>
      <c r="F917" s="6" t="s">
        <v>12</v>
      </c>
      <c r="G917" s="6">
        <v>1</v>
      </c>
      <c r="H917" s="6">
        <v>720</v>
      </c>
    </row>
    <row r="918" s="2" customFormat="true" ht="22.5" customHeight="true" spans="1:8">
      <c r="A918" s="6">
        <f>916</f>
        <v>916</v>
      </c>
      <c r="B918" s="6">
        <v>43523</v>
      </c>
      <c r="C918" s="6" t="s">
        <v>943</v>
      </c>
      <c r="D918" s="6" t="s">
        <v>14</v>
      </c>
      <c r="E918" s="6" t="s">
        <v>59</v>
      </c>
      <c r="F918" s="6" t="s">
        <v>18</v>
      </c>
      <c r="G918" s="6">
        <v>2</v>
      </c>
      <c r="H918" s="6">
        <v>1282</v>
      </c>
    </row>
    <row r="919" s="2" customFormat="true" ht="22.5" customHeight="true" spans="1:8">
      <c r="A919" s="6">
        <f>917</f>
        <v>917</v>
      </c>
      <c r="B919" s="6">
        <v>43523</v>
      </c>
      <c r="C919" s="6" t="s">
        <v>944</v>
      </c>
      <c r="D919" s="6" t="s">
        <v>14</v>
      </c>
      <c r="E919" s="6" t="s">
        <v>30</v>
      </c>
      <c r="F919" s="6" t="s">
        <v>18</v>
      </c>
      <c r="G919" s="6">
        <v>1</v>
      </c>
      <c r="H919" s="6">
        <v>954</v>
      </c>
    </row>
    <row r="920" s="2" customFormat="true" ht="22.5" customHeight="true" spans="1:8">
      <c r="A920" s="6">
        <f>918</f>
        <v>918</v>
      </c>
      <c r="B920" s="6">
        <v>43523</v>
      </c>
      <c r="C920" s="6" t="s">
        <v>945</v>
      </c>
      <c r="D920" s="6" t="s">
        <v>10</v>
      </c>
      <c r="E920" s="6" t="s">
        <v>40</v>
      </c>
      <c r="F920" s="6" t="s">
        <v>12</v>
      </c>
      <c r="G920" s="6">
        <v>1</v>
      </c>
      <c r="H920" s="6">
        <v>860</v>
      </c>
    </row>
    <row r="921" s="2" customFormat="true" ht="22.5" customHeight="true" spans="1:8">
      <c r="A921" s="6">
        <f>919</f>
        <v>919</v>
      </c>
      <c r="B921" s="6">
        <v>43523</v>
      </c>
      <c r="C921" s="6" t="s">
        <v>946</v>
      </c>
      <c r="D921" s="6" t="s">
        <v>14</v>
      </c>
      <c r="E921" s="6" t="s">
        <v>30</v>
      </c>
      <c r="F921" s="6" t="s">
        <v>12</v>
      </c>
      <c r="G921" s="6">
        <v>1</v>
      </c>
      <c r="H921" s="6">
        <v>780</v>
      </c>
    </row>
    <row r="922" s="2" customFormat="true" ht="22.5" customHeight="true" spans="1:8">
      <c r="A922" s="6">
        <f>920</f>
        <v>920</v>
      </c>
      <c r="B922" s="6">
        <v>43523</v>
      </c>
      <c r="C922" s="6" t="s">
        <v>947</v>
      </c>
      <c r="D922" s="6" t="s">
        <v>14</v>
      </c>
      <c r="E922" s="6" t="s">
        <v>15</v>
      </c>
      <c r="F922" s="6" t="s">
        <v>12</v>
      </c>
      <c r="G922" s="6">
        <v>1</v>
      </c>
      <c r="H922" s="6">
        <v>880</v>
      </c>
    </row>
    <row r="923" s="2" customFormat="true" ht="22.5" customHeight="true" spans="1:8">
      <c r="A923" s="6">
        <f>921</f>
        <v>921</v>
      </c>
      <c r="B923" s="6">
        <v>43550</v>
      </c>
      <c r="C923" s="6" t="s">
        <v>948</v>
      </c>
      <c r="D923" s="6" t="s">
        <v>14</v>
      </c>
      <c r="E923" s="6" t="s">
        <v>460</v>
      </c>
      <c r="F923" s="6" t="s">
        <v>12</v>
      </c>
      <c r="G923" s="6">
        <v>2</v>
      </c>
      <c r="H923" s="6">
        <v>1343</v>
      </c>
    </row>
    <row r="924" s="2" customFormat="true" ht="22.5" customHeight="true" spans="1:8">
      <c r="A924" s="6">
        <f>922</f>
        <v>922</v>
      </c>
      <c r="B924" s="6">
        <v>43550</v>
      </c>
      <c r="C924" s="6" t="s">
        <v>949</v>
      </c>
      <c r="D924" s="6" t="s">
        <v>10</v>
      </c>
      <c r="E924" s="6" t="s">
        <v>950</v>
      </c>
      <c r="F924" s="6" t="s">
        <v>12</v>
      </c>
      <c r="G924" s="6">
        <v>5</v>
      </c>
      <c r="H924" s="6">
        <v>3105</v>
      </c>
    </row>
    <row r="925" s="2" customFormat="true" ht="22.5" customHeight="true" spans="1:8">
      <c r="A925" s="6">
        <f>923</f>
        <v>923</v>
      </c>
      <c r="B925" s="6">
        <v>43550</v>
      </c>
      <c r="C925" s="6" t="s">
        <v>951</v>
      </c>
      <c r="D925" s="6" t="s">
        <v>14</v>
      </c>
      <c r="E925" s="6" t="s">
        <v>952</v>
      </c>
      <c r="F925" s="6" t="s">
        <v>12</v>
      </c>
      <c r="G925" s="6">
        <v>1</v>
      </c>
      <c r="H925" s="6">
        <v>690</v>
      </c>
    </row>
    <row r="926" s="2" customFormat="true" ht="22.5" customHeight="true" spans="1:8">
      <c r="A926" s="6">
        <f>924</f>
        <v>924</v>
      </c>
      <c r="B926" s="6">
        <v>43399</v>
      </c>
      <c r="C926" s="6" t="s">
        <v>953</v>
      </c>
      <c r="D926" s="6" t="s">
        <v>14</v>
      </c>
      <c r="E926" s="6" t="s">
        <v>356</v>
      </c>
      <c r="F926" s="6" t="s">
        <v>12</v>
      </c>
      <c r="G926" s="6">
        <v>1</v>
      </c>
      <c r="H926" s="6">
        <v>801</v>
      </c>
    </row>
    <row r="927" s="2" customFormat="true" ht="22.5" customHeight="true" spans="1:8">
      <c r="A927" s="6">
        <f>925</f>
        <v>925</v>
      </c>
      <c r="B927" s="6">
        <v>43510</v>
      </c>
      <c r="C927" s="6" t="s">
        <v>954</v>
      </c>
      <c r="D927" s="6" t="s">
        <v>14</v>
      </c>
      <c r="E927" s="6" t="s">
        <v>335</v>
      </c>
      <c r="F927" s="6" t="s">
        <v>12</v>
      </c>
      <c r="G927" s="6">
        <v>1</v>
      </c>
      <c r="H927" s="6">
        <v>851</v>
      </c>
    </row>
    <row r="928" s="2" customFormat="true" ht="22.5" customHeight="true" spans="1:8">
      <c r="A928" s="6">
        <f>926</f>
        <v>926</v>
      </c>
      <c r="B928" s="6">
        <v>43581</v>
      </c>
      <c r="C928" s="6" t="s">
        <v>955</v>
      </c>
      <c r="D928" s="6" t="s">
        <v>10</v>
      </c>
      <c r="E928" s="6" t="s">
        <v>15</v>
      </c>
      <c r="F928" s="6" t="s">
        <v>292</v>
      </c>
      <c r="G928" s="6">
        <v>1</v>
      </c>
      <c r="H928" s="6">
        <v>705</v>
      </c>
    </row>
    <row r="929" s="2" customFormat="true" ht="22.5" customHeight="true" spans="1:8">
      <c r="A929" s="6">
        <f>927</f>
        <v>927</v>
      </c>
      <c r="B929" s="6">
        <v>43581</v>
      </c>
      <c r="C929" s="6" t="s">
        <v>956</v>
      </c>
      <c r="D929" s="6" t="s">
        <v>14</v>
      </c>
      <c r="E929" s="6" t="s">
        <v>81</v>
      </c>
      <c r="F929" s="6" t="s">
        <v>12</v>
      </c>
      <c r="G929" s="6">
        <v>1</v>
      </c>
      <c r="H929" s="6">
        <v>860</v>
      </c>
    </row>
    <row r="930" s="2" customFormat="true" ht="22.5" customHeight="true" spans="1:8">
      <c r="A930" s="6">
        <f>928</f>
        <v>928</v>
      </c>
      <c r="B930" s="6">
        <v>43581</v>
      </c>
      <c r="C930" s="6" t="s">
        <v>957</v>
      </c>
      <c r="D930" s="6" t="s">
        <v>14</v>
      </c>
      <c r="E930" s="6" t="s">
        <v>81</v>
      </c>
      <c r="F930" s="6" t="s">
        <v>12</v>
      </c>
      <c r="G930" s="6">
        <v>1</v>
      </c>
      <c r="H930" s="6">
        <v>860</v>
      </c>
    </row>
    <row r="931" s="2" customFormat="true" ht="22.5" customHeight="true" spans="1:8">
      <c r="A931" s="6">
        <f>929</f>
        <v>929</v>
      </c>
      <c r="B931" s="6">
        <v>43581</v>
      </c>
      <c r="C931" s="6" t="s">
        <v>958</v>
      </c>
      <c r="D931" s="6" t="s">
        <v>14</v>
      </c>
      <c r="E931" s="6" t="s">
        <v>81</v>
      </c>
      <c r="F931" s="6" t="s">
        <v>18</v>
      </c>
      <c r="G931" s="6">
        <v>3</v>
      </c>
      <c r="H931" s="6">
        <v>1980</v>
      </c>
    </row>
    <row r="932" s="2" customFormat="true" ht="22.5" customHeight="true" spans="1:8">
      <c r="A932" s="6">
        <f>930</f>
        <v>930</v>
      </c>
      <c r="B932" s="6">
        <v>43581</v>
      </c>
      <c r="C932" s="6" t="s">
        <v>959</v>
      </c>
      <c r="D932" s="6" t="s">
        <v>14</v>
      </c>
      <c r="E932" s="6" t="s">
        <v>458</v>
      </c>
      <c r="F932" s="6" t="s">
        <v>12</v>
      </c>
      <c r="G932" s="6">
        <v>2</v>
      </c>
      <c r="H932" s="6">
        <v>1456</v>
      </c>
    </row>
    <row r="933" s="2" customFormat="true" ht="22.5" customHeight="true" spans="1:8">
      <c r="A933" s="6">
        <f>931</f>
        <v>931</v>
      </c>
      <c r="B933" s="6">
        <v>43581</v>
      </c>
      <c r="C933" s="6" t="s">
        <v>960</v>
      </c>
      <c r="D933" s="6" t="s">
        <v>10</v>
      </c>
      <c r="E933" s="6" t="s">
        <v>81</v>
      </c>
      <c r="F933" s="6" t="s">
        <v>12</v>
      </c>
      <c r="G933" s="6">
        <v>1</v>
      </c>
      <c r="H933" s="6">
        <v>860</v>
      </c>
    </row>
    <row r="934" s="2" customFormat="true" ht="22.5" customHeight="true" spans="1:8">
      <c r="A934" s="6">
        <f>932</f>
        <v>932</v>
      </c>
      <c r="B934" s="6">
        <v>43581</v>
      </c>
      <c r="C934" s="6" t="s">
        <v>961</v>
      </c>
      <c r="D934" s="6" t="s">
        <v>14</v>
      </c>
      <c r="E934" s="6" t="s">
        <v>458</v>
      </c>
      <c r="F934" s="6" t="s">
        <v>12</v>
      </c>
      <c r="G934" s="6">
        <v>1</v>
      </c>
      <c r="H934" s="6">
        <v>818</v>
      </c>
    </row>
    <row r="935" s="2" customFormat="true" ht="22.5" customHeight="true" spans="1:8">
      <c r="A935" s="6">
        <f>933</f>
        <v>933</v>
      </c>
      <c r="B935" s="6">
        <v>43583</v>
      </c>
      <c r="C935" s="6" t="s">
        <v>962</v>
      </c>
      <c r="D935" s="6" t="s">
        <v>14</v>
      </c>
      <c r="E935" s="6" t="s">
        <v>55</v>
      </c>
      <c r="F935" s="6" t="s">
        <v>12</v>
      </c>
      <c r="G935" s="6">
        <v>3</v>
      </c>
      <c r="H935" s="6">
        <v>1658</v>
      </c>
    </row>
    <row r="936" s="2" customFormat="true" ht="22.5" customHeight="true" spans="1:8">
      <c r="A936" s="6">
        <f>934</f>
        <v>934</v>
      </c>
      <c r="B936" s="6">
        <v>43605</v>
      </c>
      <c r="C936" s="6" t="s">
        <v>963</v>
      </c>
      <c r="D936" s="6" t="s">
        <v>14</v>
      </c>
      <c r="E936" s="6" t="s">
        <v>17</v>
      </c>
      <c r="F936" s="6" t="s">
        <v>12</v>
      </c>
      <c r="G936" s="6">
        <v>1</v>
      </c>
      <c r="H936" s="6">
        <v>793</v>
      </c>
    </row>
    <row r="937" s="2" customFormat="true" ht="22.5" customHeight="true" spans="1:8">
      <c r="A937" s="6">
        <f>935</f>
        <v>935</v>
      </c>
      <c r="B937" s="6">
        <v>43605</v>
      </c>
      <c r="C937" s="6" t="s">
        <v>964</v>
      </c>
      <c r="D937" s="6" t="s">
        <v>10</v>
      </c>
      <c r="E937" s="6" t="s">
        <v>539</v>
      </c>
      <c r="F937" s="6" t="s">
        <v>12</v>
      </c>
      <c r="G937" s="6">
        <v>3</v>
      </c>
      <c r="H937" s="6">
        <v>2027</v>
      </c>
    </row>
    <row r="938" s="2" customFormat="true" ht="22.5" customHeight="true" spans="1:8">
      <c r="A938" s="6">
        <f>936</f>
        <v>936</v>
      </c>
      <c r="B938" s="6">
        <v>43600</v>
      </c>
      <c r="C938" s="6" t="s">
        <v>965</v>
      </c>
      <c r="D938" s="6" t="s">
        <v>14</v>
      </c>
      <c r="E938" s="6" t="s">
        <v>335</v>
      </c>
      <c r="F938" s="6" t="s">
        <v>292</v>
      </c>
      <c r="G938" s="6">
        <v>1</v>
      </c>
      <c r="H938" s="6">
        <v>572</v>
      </c>
    </row>
    <row r="939" s="2" customFormat="true" ht="22.5" customHeight="true" spans="1:8">
      <c r="A939" s="6">
        <f>937</f>
        <v>937</v>
      </c>
      <c r="B939" s="6">
        <v>43592</v>
      </c>
      <c r="C939" s="6" t="s">
        <v>966</v>
      </c>
      <c r="D939" s="6" t="s">
        <v>14</v>
      </c>
      <c r="E939" s="6" t="s">
        <v>560</v>
      </c>
      <c r="F939" s="6" t="s">
        <v>18</v>
      </c>
      <c r="G939" s="6">
        <v>2</v>
      </c>
      <c r="H939" s="6">
        <v>1362</v>
      </c>
    </row>
    <row r="940" s="2" customFormat="true" ht="22.5" customHeight="true" spans="1:8">
      <c r="A940" s="6">
        <f>938</f>
        <v>938</v>
      </c>
      <c r="B940" s="6">
        <v>43605</v>
      </c>
      <c r="C940" s="6" t="s">
        <v>967</v>
      </c>
      <c r="D940" s="6" t="s">
        <v>14</v>
      </c>
      <c r="E940" s="6" t="s">
        <v>539</v>
      </c>
      <c r="F940" s="6" t="s">
        <v>12</v>
      </c>
      <c r="G940" s="6">
        <v>1</v>
      </c>
      <c r="H940" s="6">
        <v>940</v>
      </c>
    </row>
    <row r="941" s="2" customFormat="true" ht="22.5" customHeight="true" spans="1:8">
      <c r="A941" s="6">
        <f>939</f>
        <v>939</v>
      </c>
      <c r="B941" s="6">
        <v>43605</v>
      </c>
      <c r="C941" s="6" t="s">
        <v>968</v>
      </c>
      <c r="D941" s="6" t="s">
        <v>14</v>
      </c>
      <c r="E941" s="6" t="s">
        <v>539</v>
      </c>
      <c r="F941" s="6" t="s">
        <v>12</v>
      </c>
      <c r="G941" s="6">
        <v>1</v>
      </c>
      <c r="H941" s="6">
        <v>1010</v>
      </c>
    </row>
    <row r="942" s="2" customFormat="true" ht="22.5" customHeight="true" spans="1:8">
      <c r="A942" s="6">
        <f>940</f>
        <v>940</v>
      </c>
      <c r="B942" s="6">
        <v>43641</v>
      </c>
      <c r="C942" s="6" t="s">
        <v>969</v>
      </c>
      <c r="D942" s="6" t="s">
        <v>14</v>
      </c>
      <c r="E942" s="6" t="s">
        <v>203</v>
      </c>
      <c r="F942" s="6" t="s">
        <v>12</v>
      </c>
      <c r="G942" s="6">
        <v>5</v>
      </c>
      <c r="H942" s="6">
        <v>3424</v>
      </c>
    </row>
    <row r="943" s="2" customFormat="true" ht="22.5" customHeight="true" spans="1:8">
      <c r="A943" s="6">
        <f>941</f>
        <v>941</v>
      </c>
      <c r="B943" s="6">
        <v>43641</v>
      </c>
      <c r="C943" s="6" t="s">
        <v>970</v>
      </c>
      <c r="D943" s="6" t="s">
        <v>10</v>
      </c>
      <c r="E943" s="6" t="s">
        <v>203</v>
      </c>
      <c r="F943" s="6" t="s">
        <v>18</v>
      </c>
      <c r="G943" s="6">
        <v>1</v>
      </c>
      <c r="H943" s="6">
        <v>938</v>
      </c>
    </row>
    <row r="944" s="2" customFormat="true" ht="22.5" customHeight="true" spans="1:8">
      <c r="A944" s="6">
        <f>942</f>
        <v>942</v>
      </c>
      <c r="B944" s="6">
        <v>43641</v>
      </c>
      <c r="C944" s="6" t="s">
        <v>971</v>
      </c>
      <c r="D944" s="6" t="s">
        <v>14</v>
      </c>
      <c r="E944" s="6" t="s">
        <v>203</v>
      </c>
      <c r="F944" s="6" t="s">
        <v>12</v>
      </c>
      <c r="G944" s="6">
        <v>2</v>
      </c>
      <c r="H944" s="6">
        <v>1441</v>
      </c>
    </row>
    <row r="945" s="2" customFormat="true" ht="22.5" customHeight="true" spans="1:8">
      <c r="A945" s="6">
        <f>943</f>
        <v>943</v>
      </c>
      <c r="B945" s="6">
        <v>43641</v>
      </c>
      <c r="C945" s="6" t="s">
        <v>972</v>
      </c>
      <c r="D945" s="6" t="s">
        <v>14</v>
      </c>
      <c r="E945" s="6" t="s">
        <v>539</v>
      </c>
      <c r="F945" s="6" t="s">
        <v>12</v>
      </c>
      <c r="G945" s="6">
        <v>2</v>
      </c>
      <c r="H945" s="6">
        <v>1247</v>
      </c>
    </row>
    <row r="946" s="2" customFormat="true" ht="22.5" customHeight="true" spans="1:8">
      <c r="A946" s="6">
        <f>944</f>
        <v>944</v>
      </c>
      <c r="B946" s="6">
        <v>43584</v>
      </c>
      <c r="C946" s="6" t="s">
        <v>973</v>
      </c>
      <c r="D946" s="6" t="s">
        <v>10</v>
      </c>
      <c r="E946" s="6" t="s">
        <v>45</v>
      </c>
      <c r="F946" s="6" t="s">
        <v>12</v>
      </c>
      <c r="G946" s="6">
        <v>2</v>
      </c>
      <c r="H946" s="6">
        <v>1348</v>
      </c>
    </row>
    <row r="947" s="2" customFormat="true" ht="22.5" customHeight="true" spans="1:8">
      <c r="A947" s="6">
        <f>945</f>
        <v>945</v>
      </c>
      <c r="B947" s="6">
        <v>43636</v>
      </c>
      <c r="C947" s="6" t="s">
        <v>974</v>
      </c>
      <c r="D947" s="6" t="s">
        <v>14</v>
      </c>
      <c r="E947" s="6" t="s">
        <v>20</v>
      </c>
      <c r="F947" s="6" t="s">
        <v>12</v>
      </c>
      <c r="G947" s="6">
        <v>1</v>
      </c>
      <c r="H947" s="6">
        <v>760</v>
      </c>
    </row>
    <row r="948" s="2" customFormat="true" ht="22.5" customHeight="true" spans="1:8">
      <c r="A948" s="6">
        <f>946</f>
        <v>946</v>
      </c>
      <c r="B948" s="6">
        <v>43584</v>
      </c>
      <c r="C948" s="6" t="s">
        <v>975</v>
      </c>
      <c r="D948" s="6" t="s">
        <v>14</v>
      </c>
      <c r="E948" s="6" t="s">
        <v>45</v>
      </c>
      <c r="F948" s="6" t="s">
        <v>12</v>
      </c>
      <c r="G948" s="6">
        <v>1</v>
      </c>
      <c r="H948" s="6">
        <v>777</v>
      </c>
    </row>
    <row r="949" s="2" customFormat="true" ht="22.5" customHeight="true" spans="1:8">
      <c r="A949" s="6">
        <f>947</f>
        <v>947</v>
      </c>
      <c r="B949" s="6">
        <v>43643</v>
      </c>
      <c r="C949" s="6" t="s">
        <v>976</v>
      </c>
      <c r="D949" s="6" t="s">
        <v>10</v>
      </c>
      <c r="E949" s="6" t="s">
        <v>203</v>
      </c>
      <c r="F949" s="6" t="s">
        <v>12</v>
      </c>
      <c r="G949" s="6">
        <v>1</v>
      </c>
      <c r="H949" s="6">
        <v>790</v>
      </c>
    </row>
    <row r="950" s="2" customFormat="true" ht="22.5" customHeight="true" spans="1:8">
      <c r="A950" s="6">
        <f>948</f>
        <v>948</v>
      </c>
      <c r="B950" s="6">
        <v>43636</v>
      </c>
      <c r="C950" s="6" t="s">
        <v>977</v>
      </c>
      <c r="D950" s="6" t="s">
        <v>10</v>
      </c>
      <c r="E950" s="6" t="s">
        <v>20</v>
      </c>
      <c r="F950" s="6" t="s">
        <v>12</v>
      </c>
      <c r="G950" s="6">
        <v>1</v>
      </c>
      <c r="H950" s="6">
        <v>760</v>
      </c>
    </row>
    <row r="951" s="2" customFormat="true" ht="22.5" customHeight="true" spans="1:8">
      <c r="A951" s="6">
        <f>949</f>
        <v>949</v>
      </c>
      <c r="B951" s="6">
        <v>43725</v>
      </c>
      <c r="C951" s="6" t="s">
        <v>978</v>
      </c>
      <c r="D951" s="6" t="s">
        <v>10</v>
      </c>
      <c r="E951" s="6" t="s">
        <v>20</v>
      </c>
      <c r="F951" s="6" t="s">
        <v>12</v>
      </c>
      <c r="G951" s="6">
        <v>1</v>
      </c>
      <c r="H951" s="6">
        <v>747</v>
      </c>
    </row>
    <row r="952" s="2" customFormat="true" ht="22.5" customHeight="true" spans="1:8">
      <c r="A952" s="6">
        <f>950</f>
        <v>950</v>
      </c>
      <c r="B952" s="6">
        <v>43726</v>
      </c>
      <c r="C952" s="6" t="s">
        <v>979</v>
      </c>
      <c r="D952" s="6" t="s">
        <v>14</v>
      </c>
      <c r="E952" s="6" t="s">
        <v>17</v>
      </c>
      <c r="F952" s="6" t="s">
        <v>12</v>
      </c>
      <c r="G952" s="6">
        <v>1</v>
      </c>
      <c r="H952" s="6">
        <v>717</v>
      </c>
    </row>
    <row r="953" s="2" customFormat="true" ht="22.5" customHeight="true" spans="1:8">
      <c r="A953" s="6">
        <f>951</f>
        <v>951</v>
      </c>
      <c r="B953" s="6">
        <v>43725</v>
      </c>
      <c r="C953" s="6" t="s">
        <v>980</v>
      </c>
      <c r="D953" s="6" t="s">
        <v>10</v>
      </c>
      <c r="E953" s="6" t="s">
        <v>17</v>
      </c>
      <c r="F953" s="6" t="s">
        <v>18</v>
      </c>
      <c r="G953" s="6">
        <v>2</v>
      </c>
      <c r="H953" s="6">
        <v>921</v>
      </c>
    </row>
    <row r="954" s="2" customFormat="true" ht="22.5" customHeight="true" spans="1:8">
      <c r="A954" s="6">
        <f>952</f>
        <v>952</v>
      </c>
      <c r="B954" s="6">
        <v>43626</v>
      </c>
      <c r="C954" s="6" t="s">
        <v>981</v>
      </c>
      <c r="D954" s="6" t="s">
        <v>14</v>
      </c>
      <c r="E954" s="6" t="s">
        <v>309</v>
      </c>
      <c r="F954" s="6" t="s">
        <v>12</v>
      </c>
      <c r="G954" s="6">
        <v>1</v>
      </c>
      <c r="H954" s="6">
        <v>668</v>
      </c>
    </row>
    <row r="955" s="2" customFormat="true" ht="22.5" customHeight="true" spans="1:8">
      <c r="A955" s="6">
        <f>953</f>
        <v>953</v>
      </c>
      <c r="B955" s="6">
        <v>43690</v>
      </c>
      <c r="C955" s="6" t="s">
        <v>982</v>
      </c>
      <c r="D955" s="6" t="s">
        <v>10</v>
      </c>
      <c r="E955" s="6" t="s">
        <v>458</v>
      </c>
      <c r="F955" s="6" t="s">
        <v>12</v>
      </c>
      <c r="G955" s="6">
        <v>3</v>
      </c>
      <c r="H955" s="6">
        <v>1813</v>
      </c>
    </row>
    <row r="956" s="2" customFormat="true" ht="22.5" customHeight="true" spans="1:8">
      <c r="A956" s="6">
        <f>954</f>
        <v>954</v>
      </c>
      <c r="B956" s="6">
        <v>43661</v>
      </c>
      <c r="C956" s="6" t="s">
        <v>983</v>
      </c>
      <c r="D956" s="6" t="s">
        <v>14</v>
      </c>
      <c r="E956" s="6" t="s">
        <v>335</v>
      </c>
      <c r="F956" s="6" t="s">
        <v>12</v>
      </c>
      <c r="G956" s="6">
        <v>1</v>
      </c>
      <c r="H956" s="6">
        <v>861</v>
      </c>
    </row>
    <row r="957" s="2" customFormat="true" ht="22.5" customHeight="true" spans="1:8">
      <c r="A957" s="6">
        <f>955</f>
        <v>955</v>
      </c>
      <c r="B957" s="6">
        <v>43788</v>
      </c>
      <c r="C957" s="6" t="s">
        <v>984</v>
      </c>
      <c r="D957" s="6" t="s">
        <v>14</v>
      </c>
      <c r="E957" s="6" t="s">
        <v>55</v>
      </c>
      <c r="F957" s="6" t="s">
        <v>18</v>
      </c>
      <c r="G957" s="6">
        <v>1</v>
      </c>
      <c r="H957" s="6">
        <v>674</v>
      </c>
    </row>
    <row r="958" s="2" customFormat="true" ht="22.5" customHeight="true" spans="1:8">
      <c r="A958" s="6">
        <f>956</f>
        <v>956</v>
      </c>
      <c r="B958" s="6">
        <v>43790</v>
      </c>
      <c r="C958" s="6" t="s">
        <v>985</v>
      </c>
      <c r="D958" s="6" t="s">
        <v>14</v>
      </c>
      <c r="E958" s="6" t="s">
        <v>59</v>
      </c>
      <c r="F958" s="6" t="s">
        <v>12</v>
      </c>
      <c r="G958" s="6">
        <v>2</v>
      </c>
      <c r="H958" s="6">
        <v>1223</v>
      </c>
    </row>
    <row r="959" s="2" customFormat="true" ht="22.5" customHeight="true" spans="1:8">
      <c r="A959" s="6">
        <f>957</f>
        <v>957</v>
      </c>
      <c r="B959" s="6">
        <v>43788</v>
      </c>
      <c r="C959" s="6" t="s">
        <v>986</v>
      </c>
      <c r="D959" s="6" t="s">
        <v>14</v>
      </c>
      <c r="E959" s="6" t="s">
        <v>40</v>
      </c>
      <c r="F959" s="6" t="s">
        <v>292</v>
      </c>
      <c r="G959" s="6">
        <v>1</v>
      </c>
      <c r="H959" s="6">
        <v>562</v>
      </c>
    </row>
    <row r="960" s="2" customFormat="true" ht="22.5" customHeight="true" spans="1:8">
      <c r="A960" s="6">
        <f>958</f>
        <v>958</v>
      </c>
      <c r="B960" s="6">
        <v>43788</v>
      </c>
      <c r="C960" s="6" t="s">
        <v>987</v>
      </c>
      <c r="D960" s="6" t="s">
        <v>14</v>
      </c>
      <c r="E960" s="6" t="s">
        <v>63</v>
      </c>
      <c r="F960" s="6" t="s">
        <v>12</v>
      </c>
      <c r="G960" s="6">
        <v>1</v>
      </c>
      <c r="H960" s="6">
        <v>851</v>
      </c>
    </row>
    <row r="961" s="2" customFormat="true" ht="22.5" customHeight="true" spans="1:8">
      <c r="A961" s="6">
        <f>959</f>
        <v>959</v>
      </c>
      <c r="B961" s="6">
        <v>43636</v>
      </c>
      <c r="C961" s="6" t="s">
        <v>962</v>
      </c>
      <c r="D961" s="6" t="s">
        <v>14</v>
      </c>
      <c r="E961" s="6" t="s">
        <v>40</v>
      </c>
      <c r="F961" s="6" t="s">
        <v>12</v>
      </c>
      <c r="G961" s="6">
        <v>2</v>
      </c>
      <c r="H961" s="6">
        <v>1422</v>
      </c>
    </row>
    <row r="962" s="2" customFormat="true" ht="22.5" customHeight="true" spans="1:8">
      <c r="A962" s="6">
        <f>960</f>
        <v>960</v>
      </c>
      <c r="B962" s="6">
        <v>43647</v>
      </c>
      <c r="C962" s="6" t="s">
        <v>988</v>
      </c>
      <c r="D962" s="6" t="s">
        <v>10</v>
      </c>
      <c r="E962" s="6" t="s">
        <v>30</v>
      </c>
      <c r="F962" s="6" t="s">
        <v>12</v>
      </c>
      <c r="G962" s="6">
        <v>3</v>
      </c>
      <c r="H962" s="6">
        <v>1874</v>
      </c>
    </row>
    <row r="963" s="2" customFormat="true" ht="22.5" customHeight="true" spans="1:8">
      <c r="A963" s="6">
        <f>961</f>
        <v>961</v>
      </c>
      <c r="B963" s="6">
        <v>43644</v>
      </c>
      <c r="C963" s="6" t="s">
        <v>989</v>
      </c>
      <c r="D963" s="6" t="s">
        <v>14</v>
      </c>
      <c r="E963" s="6" t="s">
        <v>208</v>
      </c>
      <c r="F963" s="6" t="s">
        <v>18</v>
      </c>
      <c r="G963" s="6">
        <v>6</v>
      </c>
      <c r="H963" s="6">
        <v>3348</v>
      </c>
    </row>
    <row r="964" s="2" customFormat="true" ht="22.5" customHeight="true" spans="1:8">
      <c r="A964" s="6">
        <f>962</f>
        <v>962</v>
      </c>
      <c r="B964" s="6">
        <v>43734</v>
      </c>
      <c r="C964" s="6" t="s">
        <v>990</v>
      </c>
      <c r="D964" s="6" t="s">
        <v>14</v>
      </c>
      <c r="E964" s="6" t="s">
        <v>45</v>
      </c>
      <c r="F964" s="6" t="s">
        <v>12</v>
      </c>
      <c r="G964" s="6">
        <v>1</v>
      </c>
      <c r="H964" s="6">
        <v>811</v>
      </c>
    </row>
    <row r="965" s="2" customFormat="true" ht="22.5" customHeight="true" spans="1:8">
      <c r="A965" s="6">
        <f>963</f>
        <v>963</v>
      </c>
      <c r="B965" s="6">
        <v>43788</v>
      </c>
      <c r="C965" s="6" t="s">
        <v>991</v>
      </c>
      <c r="D965" s="6" t="s">
        <v>10</v>
      </c>
      <c r="E965" s="6" t="s">
        <v>40</v>
      </c>
      <c r="F965" s="6" t="s">
        <v>12</v>
      </c>
      <c r="G965" s="6">
        <v>1</v>
      </c>
      <c r="H965" s="6">
        <v>751</v>
      </c>
    </row>
    <row r="966" s="2" customFormat="true" ht="22.5" customHeight="true" spans="1:8">
      <c r="A966" s="6">
        <f>964</f>
        <v>964</v>
      </c>
      <c r="B966" s="6">
        <v>43788</v>
      </c>
      <c r="C966" s="6" t="s">
        <v>992</v>
      </c>
      <c r="D966" s="6" t="s">
        <v>14</v>
      </c>
      <c r="E966" s="6" t="s">
        <v>40</v>
      </c>
      <c r="F966" s="6" t="s">
        <v>12</v>
      </c>
      <c r="G966" s="6">
        <v>1</v>
      </c>
      <c r="H966" s="6">
        <v>751</v>
      </c>
    </row>
    <row r="967" s="2" customFormat="true" ht="22.5" customHeight="true" spans="1:8">
      <c r="A967" s="6">
        <f>965</f>
        <v>965</v>
      </c>
      <c r="B967" s="6">
        <v>43647</v>
      </c>
      <c r="C967" s="6" t="s">
        <v>993</v>
      </c>
      <c r="D967" s="6" t="s">
        <v>14</v>
      </c>
      <c r="E967" s="6" t="s">
        <v>55</v>
      </c>
      <c r="F967" s="6" t="s">
        <v>12</v>
      </c>
      <c r="G967" s="6">
        <v>1</v>
      </c>
      <c r="H967" s="6">
        <v>851</v>
      </c>
    </row>
    <row r="968" s="2" customFormat="true" ht="22.5" customHeight="true" spans="1:8">
      <c r="A968" s="6">
        <f>966</f>
        <v>966</v>
      </c>
      <c r="B968" s="6">
        <v>43647</v>
      </c>
      <c r="C968" s="6" t="s">
        <v>994</v>
      </c>
      <c r="D968" s="6" t="s">
        <v>14</v>
      </c>
      <c r="E968" s="6" t="s">
        <v>55</v>
      </c>
      <c r="F968" s="6" t="s">
        <v>12</v>
      </c>
      <c r="G968" s="6">
        <v>3</v>
      </c>
      <c r="H968" s="6">
        <v>1874</v>
      </c>
    </row>
    <row r="969" s="2" customFormat="true" ht="22.5" customHeight="true" spans="1:8">
      <c r="A969" s="6">
        <f>967</f>
        <v>967</v>
      </c>
      <c r="B969" s="6">
        <v>43787</v>
      </c>
      <c r="C969" s="6" t="s">
        <v>995</v>
      </c>
      <c r="D969" s="6" t="s">
        <v>14</v>
      </c>
      <c r="E969" s="6" t="s">
        <v>20</v>
      </c>
      <c r="F969" s="6" t="s">
        <v>18</v>
      </c>
      <c r="G969" s="6">
        <v>2</v>
      </c>
      <c r="H969" s="6">
        <v>1302</v>
      </c>
    </row>
    <row r="970" s="2" customFormat="true" ht="22.5" customHeight="true" spans="1:8">
      <c r="A970" s="6">
        <f>968</f>
        <v>968</v>
      </c>
      <c r="B970" s="6">
        <v>43811</v>
      </c>
      <c r="C970" s="6" t="s">
        <v>996</v>
      </c>
      <c r="D970" s="6" t="s">
        <v>10</v>
      </c>
      <c r="E970" s="6" t="s">
        <v>203</v>
      </c>
      <c r="F970" s="6" t="s">
        <v>12</v>
      </c>
      <c r="G970" s="6">
        <v>2</v>
      </c>
      <c r="H970" s="6">
        <v>958</v>
      </c>
    </row>
    <row r="971" s="2" customFormat="true" ht="22.5" customHeight="true" spans="1:8">
      <c r="A971" s="6">
        <f>969</f>
        <v>969</v>
      </c>
      <c r="B971" s="6">
        <v>43788</v>
      </c>
      <c r="C971" s="6" t="s">
        <v>997</v>
      </c>
      <c r="D971" s="6" t="s">
        <v>10</v>
      </c>
      <c r="E971" s="6" t="s">
        <v>203</v>
      </c>
      <c r="F971" s="6" t="s">
        <v>12</v>
      </c>
      <c r="G971" s="6">
        <v>3</v>
      </c>
      <c r="H971" s="6">
        <v>1910</v>
      </c>
    </row>
    <row r="972" s="2" customFormat="true" ht="22.5" customHeight="true" spans="1:8">
      <c r="A972" s="6">
        <f>970</f>
        <v>970</v>
      </c>
      <c r="B972" s="6">
        <v>43787</v>
      </c>
      <c r="C972" s="6" t="s">
        <v>998</v>
      </c>
      <c r="D972" s="6" t="s">
        <v>14</v>
      </c>
      <c r="E972" s="6" t="s">
        <v>471</v>
      </c>
      <c r="F972" s="6" t="s">
        <v>18</v>
      </c>
      <c r="G972" s="6">
        <v>1</v>
      </c>
      <c r="H972" s="6">
        <v>663</v>
      </c>
    </row>
    <row r="973" s="2" customFormat="true" ht="22.5" customHeight="true" spans="1:8">
      <c r="A973" s="6">
        <f>971</f>
        <v>971</v>
      </c>
      <c r="B973" s="6">
        <v>43788</v>
      </c>
      <c r="C973" s="6" t="s">
        <v>999</v>
      </c>
      <c r="D973" s="6" t="s">
        <v>14</v>
      </c>
      <c r="E973" s="6" t="s">
        <v>203</v>
      </c>
      <c r="F973" s="6" t="s">
        <v>12</v>
      </c>
      <c r="G973" s="6">
        <v>1</v>
      </c>
      <c r="H973" s="6">
        <v>793</v>
      </c>
    </row>
    <row r="974" s="2" customFormat="true" ht="22.5" customHeight="true" spans="1:8">
      <c r="A974" s="6">
        <f>972</f>
        <v>972</v>
      </c>
      <c r="B974" s="6">
        <v>43791</v>
      </c>
      <c r="C974" s="6" t="s">
        <v>1000</v>
      </c>
      <c r="D974" s="6" t="s">
        <v>10</v>
      </c>
      <c r="E974" s="6" t="s">
        <v>203</v>
      </c>
      <c r="F974" s="6" t="s">
        <v>18</v>
      </c>
      <c r="G974" s="6">
        <v>1</v>
      </c>
      <c r="H974" s="6">
        <v>663</v>
      </c>
    </row>
    <row r="975" s="2" customFormat="true" ht="22.5" customHeight="true" spans="1:8">
      <c r="A975" s="6">
        <f>973</f>
        <v>973</v>
      </c>
      <c r="B975" s="6">
        <v>43798</v>
      </c>
      <c r="C975" s="6" t="s">
        <v>1001</v>
      </c>
      <c r="D975" s="6" t="s">
        <v>14</v>
      </c>
      <c r="E975" s="6" t="s">
        <v>471</v>
      </c>
      <c r="F975" s="6" t="s">
        <v>292</v>
      </c>
      <c r="G975" s="6">
        <v>1</v>
      </c>
      <c r="H975" s="6">
        <v>517</v>
      </c>
    </row>
    <row r="976" s="2" customFormat="true" ht="22.5" customHeight="true" spans="1:8">
      <c r="A976" s="6">
        <f>974</f>
        <v>974</v>
      </c>
      <c r="B976" s="6">
        <v>43788</v>
      </c>
      <c r="C976" s="6" t="s">
        <v>1002</v>
      </c>
      <c r="D976" s="6" t="s">
        <v>10</v>
      </c>
      <c r="E976" s="6" t="s">
        <v>203</v>
      </c>
      <c r="F976" s="6" t="s">
        <v>12</v>
      </c>
      <c r="G976" s="6">
        <v>1</v>
      </c>
      <c r="H976" s="6">
        <v>801</v>
      </c>
    </row>
    <row r="977" s="2" customFormat="true" ht="22.5" customHeight="true" spans="1:8">
      <c r="A977" s="6">
        <f>975</f>
        <v>975</v>
      </c>
      <c r="B977" s="6">
        <v>43787</v>
      </c>
      <c r="C977" s="6" t="s">
        <v>1003</v>
      </c>
      <c r="D977" s="6" t="s">
        <v>14</v>
      </c>
      <c r="E977" s="6" t="s">
        <v>471</v>
      </c>
      <c r="F977" s="6" t="s">
        <v>12</v>
      </c>
      <c r="G977" s="6">
        <v>2</v>
      </c>
      <c r="H977" s="6">
        <v>1247</v>
      </c>
    </row>
    <row r="978" s="2" customFormat="true" ht="22.5" customHeight="true" spans="1:8">
      <c r="A978" s="6">
        <f>976</f>
        <v>976</v>
      </c>
      <c r="B978" s="6">
        <v>43787</v>
      </c>
      <c r="C978" s="6" t="s">
        <v>1004</v>
      </c>
      <c r="D978" s="6" t="s">
        <v>14</v>
      </c>
      <c r="E978" s="6" t="s">
        <v>471</v>
      </c>
      <c r="F978" s="6" t="s">
        <v>12</v>
      </c>
      <c r="G978" s="6">
        <v>1</v>
      </c>
      <c r="H978" s="6">
        <v>793</v>
      </c>
    </row>
    <row r="979" s="2" customFormat="true" ht="22.5" customHeight="true" spans="1:8">
      <c r="A979" s="6">
        <f>977</f>
        <v>977</v>
      </c>
      <c r="B979" s="6">
        <v>43788</v>
      </c>
      <c r="C979" s="6" t="s">
        <v>1005</v>
      </c>
      <c r="D979" s="6" t="s">
        <v>14</v>
      </c>
      <c r="E979" s="6" t="s">
        <v>203</v>
      </c>
      <c r="F979" s="6" t="s">
        <v>12</v>
      </c>
      <c r="G979" s="6">
        <v>4</v>
      </c>
      <c r="H979" s="6">
        <v>2605</v>
      </c>
    </row>
    <row r="980" s="2" customFormat="true" ht="22.5" customHeight="true" spans="1:8">
      <c r="A980" s="6">
        <f>978</f>
        <v>978</v>
      </c>
      <c r="B980" s="6">
        <v>43787</v>
      </c>
      <c r="C980" s="6" t="s">
        <v>1006</v>
      </c>
      <c r="D980" s="6" t="s">
        <v>14</v>
      </c>
      <c r="E980" s="6" t="s">
        <v>471</v>
      </c>
      <c r="F980" s="6" t="s">
        <v>18</v>
      </c>
      <c r="G980" s="6">
        <v>1</v>
      </c>
      <c r="H980" s="6">
        <v>663</v>
      </c>
    </row>
    <row r="981" s="2" customFormat="true" ht="22.5" customHeight="true" spans="1:8">
      <c r="A981" s="6">
        <f>979</f>
        <v>979</v>
      </c>
      <c r="B981" s="6">
        <v>43787</v>
      </c>
      <c r="C981" s="6" t="s">
        <v>1007</v>
      </c>
      <c r="D981" s="6" t="s">
        <v>14</v>
      </c>
      <c r="E981" s="6" t="s">
        <v>471</v>
      </c>
      <c r="F981" s="6" t="s">
        <v>12</v>
      </c>
      <c r="G981" s="6">
        <v>1</v>
      </c>
      <c r="H981" s="6">
        <v>793</v>
      </c>
    </row>
    <row r="982" s="2" customFormat="true" ht="22.5" customHeight="true" spans="1:8">
      <c r="A982" s="6">
        <f>980</f>
        <v>980</v>
      </c>
      <c r="B982" s="6">
        <v>43725</v>
      </c>
      <c r="C982" s="6" t="s">
        <v>1008</v>
      </c>
      <c r="D982" s="6" t="s">
        <v>10</v>
      </c>
      <c r="E982" s="6" t="s">
        <v>20</v>
      </c>
      <c r="F982" s="6" t="s">
        <v>18</v>
      </c>
      <c r="G982" s="6">
        <v>2</v>
      </c>
      <c r="H982" s="6">
        <v>1117</v>
      </c>
    </row>
    <row r="983" s="2" customFormat="true" ht="22.5" customHeight="true" spans="1:8">
      <c r="A983" s="6">
        <f>981</f>
        <v>981</v>
      </c>
      <c r="B983" s="6">
        <v>43837</v>
      </c>
      <c r="C983" s="6" t="s">
        <v>1009</v>
      </c>
      <c r="D983" s="6" t="s">
        <v>10</v>
      </c>
      <c r="E983" s="6" t="s">
        <v>63</v>
      </c>
      <c r="F983" s="6" t="s">
        <v>292</v>
      </c>
      <c r="G983" s="6">
        <v>3</v>
      </c>
      <c r="H983" s="6">
        <v>1476</v>
      </c>
    </row>
    <row r="984" s="2" customFormat="true" ht="22.5" customHeight="true" spans="1:8">
      <c r="A984" s="6">
        <f>982</f>
        <v>982</v>
      </c>
      <c r="B984" s="6">
        <v>43801</v>
      </c>
      <c r="C984" s="6" t="s">
        <v>1010</v>
      </c>
      <c r="D984" s="6" t="s">
        <v>14</v>
      </c>
      <c r="E984" s="6" t="s">
        <v>40</v>
      </c>
      <c r="F984" s="6" t="s">
        <v>18</v>
      </c>
      <c r="G984" s="6">
        <v>2</v>
      </c>
      <c r="H984" s="6">
        <v>1302</v>
      </c>
    </row>
    <row r="985" s="2" customFormat="true" ht="22.5" customHeight="true" spans="1:8">
      <c r="A985" s="6">
        <f>983</f>
        <v>983</v>
      </c>
      <c r="B985" s="6">
        <v>43837</v>
      </c>
      <c r="C985" s="6" t="s">
        <v>1011</v>
      </c>
      <c r="D985" s="6" t="s">
        <v>10</v>
      </c>
      <c r="E985" s="6" t="s">
        <v>560</v>
      </c>
      <c r="F985" s="6" t="s">
        <v>12</v>
      </c>
      <c r="G985" s="6">
        <v>2</v>
      </c>
      <c r="H985" s="6">
        <v>1244</v>
      </c>
    </row>
    <row r="986" s="2" customFormat="true" ht="22.5" customHeight="true" spans="1:8">
      <c r="A986" s="6">
        <f>984</f>
        <v>984</v>
      </c>
      <c r="B986" s="6">
        <v>43941</v>
      </c>
      <c r="C986" s="6" t="s">
        <v>1012</v>
      </c>
      <c r="D986" s="6" t="s">
        <v>10</v>
      </c>
      <c r="E986" s="6" t="s">
        <v>17</v>
      </c>
      <c r="F986" s="6" t="s">
        <v>12</v>
      </c>
      <c r="G986" s="6">
        <v>1</v>
      </c>
      <c r="H986" s="6">
        <v>793</v>
      </c>
    </row>
    <row r="987" s="2" customFormat="true" ht="22.5" customHeight="true" spans="1:8">
      <c r="A987" s="6">
        <f>985</f>
        <v>985</v>
      </c>
      <c r="B987" s="6">
        <v>43913</v>
      </c>
      <c r="C987" s="6" t="s">
        <v>1013</v>
      </c>
      <c r="D987" s="6" t="s">
        <v>10</v>
      </c>
      <c r="E987" s="6" t="s">
        <v>45</v>
      </c>
      <c r="F987" s="6" t="s">
        <v>12</v>
      </c>
      <c r="G987" s="6">
        <v>1</v>
      </c>
      <c r="H987" s="6">
        <v>751</v>
      </c>
    </row>
    <row r="988" s="2" customFormat="true" ht="22.5" customHeight="true" spans="1:8">
      <c r="A988" s="6">
        <f>986</f>
        <v>986</v>
      </c>
      <c r="B988" s="6">
        <v>43902</v>
      </c>
      <c r="C988" s="6" t="s">
        <v>1014</v>
      </c>
      <c r="D988" s="6" t="s">
        <v>10</v>
      </c>
      <c r="E988" s="6" t="s">
        <v>26</v>
      </c>
      <c r="F988" s="6" t="s">
        <v>18</v>
      </c>
      <c r="G988" s="6">
        <v>1</v>
      </c>
      <c r="H988" s="6">
        <v>644</v>
      </c>
    </row>
    <row r="989" s="2" customFormat="true" ht="22.5" customHeight="true" spans="1:8">
      <c r="A989" s="6">
        <f>987</f>
        <v>987</v>
      </c>
      <c r="B989" s="6">
        <v>43747</v>
      </c>
      <c r="C989" s="6" t="s">
        <v>1015</v>
      </c>
      <c r="D989" s="6" t="s">
        <v>10</v>
      </c>
      <c r="E989" s="6" t="s">
        <v>34</v>
      </c>
      <c r="F989" s="6" t="s">
        <v>12</v>
      </c>
      <c r="G989" s="6">
        <v>1</v>
      </c>
      <c r="H989" s="6">
        <v>751</v>
      </c>
    </row>
    <row r="990" s="2" customFormat="true" ht="22.5" customHeight="true" spans="1:8">
      <c r="A990" s="6">
        <f>988</f>
        <v>988</v>
      </c>
      <c r="B990" s="6">
        <v>43942</v>
      </c>
      <c r="C990" s="6" t="s">
        <v>1016</v>
      </c>
      <c r="D990" s="6" t="s">
        <v>14</v>
      </c>
      <c r="E990" s="6" t="s">
        <v>270</v>
      </c>
      <c r="F990" s="6" t="s">
        <v>18</v>
      </c>
      <c r="G990" s="6">
        <v>1</v>
      </c>
      <c r="H990" s="6">
        <v>721</v>
      </c>
    </row>
    <row r="991" s="2" customFormat="true" ht="22.5" customHeight="true" spans="1:8">
      <c r="A991" s="6">
        <f>989</f>
        <v>989</v>
      </c>
      <c r="B991" s="6">
        <v>43802</v>
      </c>
      <c r="C991" s="6" t="s">
        <v>1017</v>
      </c>
      <c r="D991" s="6" t="s">
        <v>10</v>
      </c>
      <c r="E991" s="6" t="s">
        <v>458</v>
      </c>
      <c r="F991" s="6" t="s">
        <v>12</v>
      </c>
      <c r="G991" s="6">
        <v>1</v>
      </c>
      <c r="H991" s="6">
        <v>711</v>
      </c>
    </row>
    <row r="992" s="2" customFormat="true" ht="22.5" customHeight="true" spans="1:8">
      <c r="A992" s="6">
        <f>990</f>
        <v>990</v>
      </c>
      <c r="B992" s="6">
        <v>44193</v>
      </c>
      <c r="C992" s="6" t="s">
        <v>1018</v>
      </c>
      <c r="D992" s="6" t="s">
        <v>14</v>
      </c>
      <c r="E992" s="6" t="s">
        <v>203</v>
      </c>
      <c r="F992" s="6" t="s">
        <v>12</v>
      </c>
      <c r="G992" s="6">
        <v>1</v>
      </c>
      <c r="H992" s="6">
        <v>793</v>
      </c>
    </row>
    <row r="993" s="2" customFormat="true" ht="22.5" customHeight="true" spans="1:8">
      <c r="A993" s="6">
        <f>991</f>
        <v>991</v>
      </c>
      <c r="B993" s="6">
        <v>43902</v>
      </c>
      <c r="C993" s="6" t="s">
        <v>1019</v>
      </c>
      <c r="D993" s="6" t="s">
        <v>14</v>
      </c>
      <c r="E993" s="6" t="s">
        <v>458</v>
      </c>
      <c r="F993" s="6" t="s">
        <v>12</v>
      </c>
      <c r="G993" s="6">
        <v>2</v>
      </c>
      <c r="H993" s="6">
        <v>1422</v>
      </c>
    </row>
    <row r="994" s="2" customFormat="true" ht="22.5" customHeight="true" spans="1:8">
      <c r="A994" s="6">
        <f>992</f>
        <v>992</v>
      </c>
      <c r="B994" s="6">
        <v>43893</v>
      </c>
      <c r="C994" s="6" t="s">
        <v>1020</v>
      </c>
      <c r="D994" s="6" t="s">
        <v>14</v>
      </c>
      <c r="E994" s="6" t="s">
        <v>203</v>
      </c>
      <c r="F994" s="6" t="s">
        <v>12</v>
      </c>
      <c r="G994" s="6">
        <v>1</v>
      </c>
      <c r="H994" s="6">
        <v>793</v>
      </c>
    </row>
    <row r="995" s="2" customFormat="true" ht="22.5" customHeight="true" spans="1:8">
      <c r="A995" s="6">
        <f>993</f>
        <v>993</v>
      </c>
      <c r="B995" s="6">
        <v>43958</v>
      </c>
      <c r="C995" s="6" t="s">
        <v>1021</v>
      </c>
      <c r="D995" s="6" t="s">
        <v>14</v>
      </c>
      <c r="E995" s="6" t="s">
        <v>560</v>
      </c>
      <c r="F995" s="6" t="s">
        <v>18</v>
      </c>
      <c r="G995" s="6">
        <v>1</v>
      </c>
      <c r="H995" s="6">
        <v>611</v>
      </c>
    </row>
    <row r="996" s="2" customFormat="true" ht="22.5" customHeight="true" spans="1:8">
      <c r="A996" s="6">
        <f>994</f>
        <v>994</v>
      </c>
      <c r="B996" s="6">
        <v>44011</v>
      </c>
      <c r="C996" s="6" t="s">
        <v>1022</v>
      </c>
      <c r="D996" s="6" t="s">
        <v>14</v>
      </c>
      <c r="E996" s="6" t="s">
        <v>26</v>
      </c>
      <c r="F996" s="6" t="s">
        <v>292</v>
      </c>
      <c r="G996" s="6">
        <v>1</v>
      </c>
      <c r="H996" s="6">
        <v>793</v>
      </c>
    </row>
    <row r="997" s="2" customFormat="true" ht="22.5" customHeight="true" spans="1:8">
      <c r="A997" s="6">
        <f>995</f>
        <v>995</v>
      </c>
      <c r="B997" s="6">
        <v>43997</v>
      </c>
      <c r="C997" s="6" t="s">
        <v>1023</v>
      </c>
      <c r="D997" s="6" t="s">
        <v>10</v>
      </c>
      <c r="E997" s="6" t="s">
        <v>20</v>
      </c>
      <c r="F997" s="6" t="s">
        <v>12</v>
      </c>
      <c r="G997" s="6">
        <v>1</v>
      </c>
      <c r="H997" s="6">
        <v>731</v>
      </c>
    </row>
    <row r="998" s="2" customFormat="true" ht="22.5" customHeight="true" spans="1:8">
      <c r="A998" s="6">
        <f>996</f>
        <v>996</v>
      </c>
      <c r="B998" s="6">
        <v>44029</v>
      </c>
      <c r="C998" s="6" t="s">
        <v>1024</v>
      </c>
      <c r="D998" s="6" t="s">
        <v>10</v>
      </c>
      <c r="E998" s="6" t="s">
        <v>30</v>
      </c>
      <c r="F998" s="6" t="s">
        <v>18</v>
      </c>
      <c r="G998" s="6">
        <v>1</v>
      </c>
      <c r="H998" s="6">
        <v>673</v>
      </c>
    </row>
    <row r="999" s="2" customFormat="true" ht="22.5" customHeight="true" spans="1:8">
      <c r="A999" s="6">
        <f>997</f>
        <v>997</v>
      </c>
      <c r="B999" s="6">
        <v>44029</v>
      </c>
      <c r="C999" s="6" t="s">
        <v>1025</v>
      </c>
      <c r="D999" s="6" t="s">
        <v>10</v>
      </c>
      <c r="E999" s="6" t="s">
        <v>30</v>
      </c>
      <c r="F999" s="6" t="s">
        <v>18</v>
      </c>
      <c r="G999" s="6">
        <v>4</v>
      </c>
      <c r="H999" s="6">
        <v>2374</v>
      </c>
    </row>
    <row r="1000" s="2" customFormat="true" ht="22.5" customHeight="true" spans="1:8">
      <c r="A1000" s="6">
        <f>998</f>
        <v>998</v>
      </c>
      <c r="B1000" s="6">
        <v>43801</v>
      </c>
      <c r="C1000" s="6" t="s">
        <v>1026</v>
      </c>
      <c r="D1000" s="6" t="s">
        <v>14</v>
      </c>
      <c r="E1000" s="6" t="s">
        <v>458</v>
      </c>
      <c r="F1000" s="6" t="s">
        <v>12</v>
      </c>
      <c r="G1000" s="6">
        <v>3</v>
      </c>
      <c r="H1000" s="6">
        <v>1910</v>
      </c>
    </row>
    <row r="1001" s="2" customFormat="true" ht="22.5" customHeight="true" spans="1:8">
      <c r="A1001" s="6">
        <f>999</f>
        <v>999</v>
      </c>
      <c r="B1001" s="6">
        <v>44057</v>
      </c>
      <c r="C1001" s="6" t="s">
        <v>1027</v>
      </c>
      <c r="D1001" s="6" t="s">
        <v>14</v>
      </c>
      <c r="E1001" s="6" t="s">
        <v>356</v>
      </c>
      <c r="F1001" s="6" t="s">
        <v>12</v>
      </c>
      <c r="G1001" s="6">
        <v>1</v>
      </c>
      <c r="H1001" s="6">
        <v>793</v>
      </c>
    </row>
    <row r="1002" s="2" customFormat="true" ht="22.5" customHeight="true" spans="1:8">
      <c r="A1002" s="6">
        <f>1000</f>
        <v>1000</v>
      </c>
      <c r="B1002" s="6">
        <v>44048</v>
      </c>
      <c r="C1002" s="6" t="s">
        <v>1028</v>
      </c>
      <c r="D1002" s="6" t="s">
        <v>10</v>
      </c>
      <c r="E1002" s="6"/>
      <c r="F1002" s="6" t="s">
        <v>12</v>
      </c>
      <c r="G1002" s="6">
        <v>1</v>
      </c>
      <c r="H1002" s="6">
        <v>793</v>
      </c>
    </row>
    <row r="1003" s="2" customFormat="true" ht="22.5" customHeight="true" spans="1:8">
      <c r="A1003" s="6">
        <f>1001</f>
        <v>1001</v>
      </c>
      <c r="B1003" s="6">
        <v>44057</v>
      </c>
      <c r="C1003" s="6" t="s">
        <v>1029</v>
      </c>
      <c r="D1003" s="6" t="s">
        <v>14</v>
      </c>
      <c r="E1003" s="6" t="s">
        <v>335</v>
      </c>
      <c r="F1003" s="6" t="s">
        <v>12</v>
      </c>
      <c r="G1003" s="6">
        <v>1</v>
      </c>
      <c r="H1003" s="6">
        <v>768</v>
      </c>
    </row>
    <row r="1004" s="2" customFormat="true" ht="22.5" customHeight="true" spans="1:8">
      <c r="A1004" s="6">
        <f>1002</f>
        <v>1002</v>
      </c>
      <c r="B1004" s="6">
        <v>44054</v>
      </c>
      <c r="C1004" s="6" t="s">
        <v>1030</v>
      </c>
      <c r="D1004" s="6" t="s">
        <v>14</v>
      </c>
      <c r="E1004" s="6" t="s">
        <v>309</v>
      </c>
      <c r="F1004" s="6" t="s">
        <v>18</v>
      </c>
      <c r="G1004" s="6">
        <v>2</v>
      </c>
      <c r="H1004" s="6">
        <v>1373</v>
      </c>
    </row>
    <row r="1005" s="2" customFormat="true" ht="22.5" customHeight="true" spans="1:8">
      <c r="A1005" s="6">
        <f>1003</f>
        <v>1003</v>
      </c>
      <c r="B1005" s="6">
        <v>44050</v>
      </c>
      <c r="C1005" s="6" t="s">
        <v>1031</v>
      </c>
      <c r="D1005" s="6" t="s">
        <v>14</v>
      </c>
      <c r="E1005" s="6" t="s">
        <v>203</v>
      </c>
      <c r="F1005" s="6" t="s">
        <v>12</v>
      </c>
      <c r="G1005" s="6">
        <v>2</v>
      </c>
      <c r="H1005" s="6">
        <v>1506</v>
      </c>
    </row>
    <row r="1006" s="2" customFormat="true" ht="22.5" customHeight="true" spans="1:8">
      <c r="A1006" s="6">
        <f>1004</f>
        <v>1004</v>
      </c>
      <c r="B1006" s="6">
        <v>44050</v>
      </c>
      <c r="C1006" s="6" t="s">
        <v>1032</v>
      </c>
      <c r="D1006" s="6" t="s">
        <v>14</v>
      </c>
      <c r="E1006" s="6" t="s">
        <v>203</v>
      </c>
      <c r="F1006" s="6" t="s">
        <v>12</v>
      </c>
      <c r="G1006" s="6">
        <v>2</v>
      </c>
      <c r="H1006" s="6">
        <v>1347</v>
      </c>
    </row>
    <row r="1007" s="2" customFormat="true" ht="22.5" customHeight="true" spans="1:8">
      <c r="A1007" s="6">
        <f>1005</f>
        <v>1005</v>
      </c>
      <c r="B1007" s="6">
        <v>44050</v>
      </c>
      <c r="C1007" s="6" t="s">
        <v>1033</v>
      </c>
      <c r="D1007" s="6" t="s">
        <v>14</v>
      </c>
      <c r="E1007" s="6" t="s">
        <v>458</v>
      </c>
      <c r="F1007" s="6" t="s">
        <v>12</v>
      </c>
      <c r="G1007" s="6">
        <v>1</v>
      </c>
      <c r="H1007" s="6">
        <v>793</v>
      </c>
    </row>
    <row r="1008" s="2" customFormat="true" ht="22.5" customHeight="true" spans="1:8">
      <c r="A1008" s="6">
        <f>1006</f>
        <v>1006</v>
      </c>
      <c r="B1008" s="6">
        <v>44057</v>
      </c>
      <c r="C1008" s="6" t="s">
        <v>1034</v>
      </c>
      <c r="D1008" s="6" t="s">
        <v>10</v>
      </c>
      <c r="E1008" s="6" t="s">
        <v>335</v>
      </c>
      <c r="F1008" s="6" t="s">
        <v>12</v>
      </c>
      <c r="G1008" s="6">
        <v>1</v>
      </c>
      <c r="H1008" s="6">
        <v>783</v>
      </c>
    </row>
    <row r="1009" s="2" customFormat="true" ht="22.5" customHeight="true" spans="1:8">
      <c r="A1009" s="6">
        <f>1007</f>
        <v>1007</v>
      </c>
      <c r="B1009" s="6">
        <v>44057</v>
      </c>
      <c r="C1009" s="6" t="s">
        <v>1035</v>
      </c>
      <c r="D1009" s="6" t="s">
        <v>10</v>
      </c>
      <c r="E1009" s="6" t="s">
        <v>335</v>
      </c>
      <c r="F1009" s="6" t="s">
        <v>292</v>
      </c>
      <c r="G1009" s="6">
        <v>3</v>
      </c>
      <c r="H1009" s="6">
        <v>1920</v>
      </c>
    </row>
    <row r="1010" s="2" customFormat="true" ht="22.5" customHeight="true" spans="1:8">
      <c r="A1010" s="6">
        <f>1008</f>
        <v>1008</v>
      </c>
      <c r="B1010" s="6">
        <v>44057</v>
      </c>
      <c r="C1010" s="6" t="s">
        <v>1036</v>
      </c>
      <c r="D1010" s="6" t="s">
        <v>10</v>
      </c>
      <c r="E1010" s="6" t="s">
        <v>309</v>
      </c>
      <c r="F1010" s="6" t="s">
        <v>12</v>
      </c>
      <c r="G1010" s="6">
        <v>3</v>
      </c>
      <c r="H1010" s="6">
        <v>1821</v>
      </c>
    </row>
    <row r="1011" s="2" customFormat="true" ht="22.5" customHeight="true" spans="1:8">
      <c r="A1011" s="6">
        <f>1009</f>
        <v>1009</v>
      </c>
      <c r="B1011" s="6">
        <v>44078</v>
      </c>
      <c r="C1011" s="6" t="s">
        <v>1037</v>
      </c>
      <c r="D1011" s="6" t="s">
        <v>14</v>
      </c>
      <c r="E1011" s="6" t="s">
        <v>335</v>
      </c>
      <c r="F1011" s="6" t="s">
        <v>12</v>
      </c>
      <c r="G1011" s="6">
        <v>1</v>
      </c>
      <c r="H1011" s="6">
        <v>793</v>
      </c>
    </row>
    <row r="1012" s="2" customFormat="true" ht="22.5" customHeight="true" spans="1:8">
      <c r="A1012" s="6">
        <f>1010</f>
        <v>1010</v>
      </c>
      <c r="B1012" s="6">
        <v>44067</v>
      </c>
      <c r="C1012" s="6" t="s">
        <v>1038</v>
      </c>
      <c r="D1012" s="6" t="s">
        <v>10</v>
      </c>
      <c r="E1012" s="6" t="s">
        <v>34</v>
      </c>
      <c r="F1012" s="6" t="s">
        <v>12</v>
      </c>
      <c r="G1012" s="6">
        <v>1</v>
      </c>
      <c r="H1012" s="6">
        <v>743</v>
      </c>
    </row>
    <row r="1013" s="2" customFormat="true" ht="22.5" customHeight="true" spans="1:8">
      <c r="A1013" s="6">
        <f>1011</f>
        <v>1011</v>
      </c>
      <c r="B1013" s="6">
        <v>44067</v>
      </c>
      <c r="C1013" s="6" t="s">
        <v>1039</v>
      </c>
      <c r="D1013" s="6" t="s">
        <v>14</v>
      </c>
      <c r="E1013" s="6" t="s">
        <v>34</v>
      </c>
      <c r="F1013" s="6" t="s">
        <v>18</v>
      </c>
      <c r="G1013" s="6">
        <v>3</v>
      </c>
      <c r="H1013" s="6">
        <v>2219</v>
      </c>
    </row>
    <row r="1014" s="2" customFormat="true" ht="22.5" customHeight="true" spans="1:8">
      <c r="A1014" s="6">
        <f>1012</f>
        <v>1012</v>
      </c>
      <c r="B1014" s="6">
        <v>44078</v>
      </c>
      <c r="C1014" s="6" t="s">
        <v>1040</v>
      </c>
      <c r="D1014" s="6" t="s">
        <v>14</v>
      </c>
      <c r="E1014" s="6" t="s">
        <v>335</v>
      </c>
      <c r="F1014" s="6" t="s">
        <v>12</v>
      </c>
      <c r="G1014" s="6">
        <v>1</v>
      </c>
      <c r="H1014" s="6">
        <v>793</v>
      </c>
    </row>
    <row r="1015" s="2" customFormat="true" ht="22.5" customHeight="true" spans="1:8">
      <c r="A1015" s="6">
        <f>1013</f>
        <v>1013</v>
      </c>
      <c r="B1015" s="6">
        <v>44077</v>
      </c>
      <c r="C1015" s="6" t="s">
        <v>1041</v>
      </c>
      <c r="D1015" s="6" t="s">
        <v>14</v>
      </c>
      <c r="E1015" s="6" t="s">
        <v>335</v>
      </c>
      <c r="F1015" s="6" t="s">
        <v>12</v>
      </c>
      <c r="G1015" s="6">
        <v>1</v>
      </c>
      <c r="H1015" s="6">
        <v>793</v>
      </c>
    </row>
    <row r="1016" s="2" customFormat="true" ht="22.5" customHeight="true" spans="1:8">
      <c r="A1016" s="6">
        <f>1014</f>
        <v>1014</v>
      </c>
      <c r="B1016" s="6">
        <v>44075</v>
      </c>
      <c r="C1016" s="6" t="s">
        <v>1042</v>
      </c>
      <c r="D1016" s="6" t="s">
        <v>14</v>
      </c>
      <c r="E1016" s="6" t="s">
        <v>203</v>
      </c>
      <c r="F1016" s="6" t="s">
        <v>12</v>
      </c>
      <c r="G1016" s="6">
        <v>2</v>
      </c>
      <c r="H1016" s="6">
        <v>1506</v>
      </c>
    </row>
    <row r="1017" s="2" customFormat="true" ht="22.5" customHeight="true" spans="1:8">
      <c r="A1017" s="6">
        <f>1015</f>
        <v>1015</v>
      </c>
      <c r="B1017" s="6">
        <v>44078</v>
      </c>
      <c r="C1017" s="6" t="s">
        <v>1043</v>
      </c>
      <c r="D1017" s="6" t="s">
        <v>14</v>
      </c>
      <c r="E1017" s="6" t="s">
        <v>309</v>
      </c>
      <c r="F1017" s="6" t="s">
        <v>12</v>
      </c>
      <c r="G1017" s="6">
        <v>1</v>
      </c>
      <c r="H1017" s="6">
        <v>793</v>
      </c>
    </row>
    <row r="1018" s="2" customFormat="true" ht="22.5" customHeight="true" spans="1:8">
      <c r="A1018" s="6">
        <f>1016</f>
        <v>1016</v>
      </c>
      <c r="B1018" s="6">
        <v>44123</v>
      </c>
      <c r="C1018" s="6" t="s">
        <v>1044</v>
      </c>
      <c r="D1018" s="6" t="s">
        <v>14</v>
      </c>
      <c r="E1018" s="6" t="s">
        <v>81</v>
      </c>
      <c r="F1018" s="6" t="s">
        <v>12</v>
      </c>
      <c r="G1018" s="6">
        <v>1</v>
      </c>
      <c r="H1018" s="6">
        <v>793</v>
      </c>
    </row>
    <row r="1019" s="2" customFormat="true" ht="22.5" customHeight="true" spans="1:8">
      <c r="A1019" s="6">
        <f>1017</f>
        <v>1017</v>
      </c>
      <c r="B1019" s="6">
        <v>44048</v>
      </c>
      <c r="C1019" s="6" t="s">
        <v>1045</v>
      </c>
      <c r="D1019" s="6" t="s">
        <v>10</v>
      </c>
      <c r="E1019" s="6" t="s">
        <v>26</v>
      </c>
      <c r="F1019" s="6" t="s">
        <v>12</v>
      </c>
      <c r="G1019" s="6">
        <v>1</v>
      </c>
      <c r="H1019" s="6">
        <v>793</v>
      </c>
    </row>
    <row r="1020" s="2" customFormat="true" ht="22.5" customHeight="true" spans="1:8">
      <c r="A1020" s="6">
        <f>1018</f>
        <v>1018</v>
      </c>
      <c r="B1020" s="6">
        <v>44138</v>
      </c>
      <c r="C1020" s="6" t="s">
        <v>1046</v>
      </c>
      <c r="D1020" s="6" t="s">
        <v>14</v>
      </c>
      <c r="E1020" s="6" t="s">
        <v>30</v>
      </c>
      <c r="F1020" s="6" t="s">
        <v>18</v>
      </c>
      <c r="G1020" s="6">
        <v>4</v>
      </c>
      <c r="H1020" s="6">
        <v>2541</v>
      </c>
    </row>
    <row r="1021" s="2" customFormat="true" ht="22.5" customHeight="true" spans="1:8">
      <c r="A1021" s="6">
        <f>1019</f>
        <v>1019</v>
      </c>
      <c r="B1021" s="6">
        <v>44138</v>
      </c>
      <c r="C1021" s="6" t="s">
        <v>1047</v>
      </c>
      <c r="D1021" s="6" t="s">
        <v>14</v>
      </c>
      <c r="E1021" s="6" t="s">
        <v>30</v>
      </c>
      <c r="F1021" s="6" t="s">
        <v>12</v>
      </c>
      <c r="G1021" s="6">
        <v>3</v>
      </c>
      <c r="H1021" s="6">
        <v>2060</v>
      </c>
    </row>
    <row r="1022" s="2" customFormat="true" ht="22.5" customHeight="true" spans="1:8">
      <c r="A1022" s="6">
        <f>1020</f>
        <v>1020</v>
      </c>
      <c r="B1022" s="6">
        <v>44102</v>
      </c>
      <c r="C1022" s="6" t="s">
        <v>1048</v>
      </c>
      <c r="D1022" s="6" t="s">
        <v>14</v>
      </c>
      <c r="E1022" s="6" t="s">
        <v>30</v>
      </c>
      <c r="F1022" s="6" t="s">
        <v>12</v>
      </c>
      <c r="G1022" s="6">
        <v>4</v>
      </c>
      <c r="H1022" s="6">
        <v>2773</v>
      </c>
    </row>
    <row r="1023" s="2" customFormat="true" ht="22.5" customHeight="true" spans="1:8">
      <c r="A1023" s="6">
        <f>1021</f>
        <v>1021</v>
      </c>
      <c r="B1023" s="6">
        <v>44139</v>
      </c>
      <c r="C1023" s="6" t="s">
        <v>1049</v>
      </c>
      <c r="D1023" s="6" t="s">
        <v>14</v>
      </c>
      <c r="E1023" s="6" t="s">
        <v>59</v>
      </c>
      <c r="F1023" s="6" t="s">
        <v>18</v>
      </c>
      <c r="G1023" s="6">
        <v>1</v>
      </c>
      <c r="H1023" s="6">
        <v>713</v>
      </c>
    </row>
    <row r="1024" s="2" customFormat="true" ht="22.5" customHeight="true" spans="1:8">
      <c r="A1024" s="6">
        <f>1022</f>
        <v>1022</v>
      </c>
      <c r="B1024" s="6">
        <v>44139</v>
      </c>
      <c r="C1024" s="6" t="s">
        <v>1050</v>
      </c>
      <c r="D1024" s="6" t="s">
        <v>14</v>
      </c>
      <c r="E1024" s="6" t="s">
        <v>59</v>
      </c>
      <c r="F1024" s="6" t="s">
        <v>18</v>
      </c>
      <c r="G1024" s="6">
        <v>1</v>
      </c>
      <c r="H1024" s="6">
        <v>713</v>
      </c>
    </row>
    <row r="1025" s="2" customFormat="true" ht="22.5" customHeight="true" spans="1:8">
      <c r="A1025" s="6">
        <f>1023</f>
        <v>1023</v>
      </c>
      <c r="B1025" s="6">
        <v>44166</v>
      </c>
      <c r="C1025" s="6" t="s">
        <v>1051</v>
      </c>
      <c r="D1025" s="6" t="s">
        <v>10</v>
      </c>
      <c r="E1025" s="6" t="s">
        <v>560</v>
      </c>
      <c r="F1025" s="6" t="s">
        <v>18</v>
      </c>
      <c r="G1025" s="6">
        <v>2</v>
      </c>
      <c r="H1025" s="6">
        <v>1227</v>
      </c>
    </row>
    <row r="1026" s="2" customFormat="true" ht="22.5" customHeight="true" spans="1:8">
      <c r="A1026" s="6">
        <f>1024</f>
        <v>1024</v>
      </c>
      <c r="B1026" s="6">
        <v>44201</v>
      </c>
      <c r="C1026" s="6" t="s">
        <v>1052</v>
      </c>
      <c r="D1026" s="6" t="s">
        <v>14</v>
      </c>
      <c r="E1026" s="6" t="s">
        <v>59</v>
      </c>
      <c r="F1026" s="6" t="s">
        <v>18</v>
      </c>
      <c r="G1026" s="6">
        <v>1</v>
      </c>
      <c r="H1026" s="6">
        <v>713</v>
      </c>
    </row>
    <row r="1027" s="2" customFormat="true" ht="22.5" customHeight="true" spans="1:8">
      <c r="A1027" s="6">
        <f>1025</f>
        <v>1025</v>
      </c>
      <c r="B1027" s="6">
        <v>44169</v>
      </c>
      <c r="C1027" s="6" t="s">
        <v>1053</v>
      </c>
      <c r="D1027" s="6" t="s">
        <v>10</v>
      </c>
      <c r="E1027" s="6" t="s">
        <v>55</v>
      </c>
      <c r="F1027" s="6" t="s">
        <v>12</v>
      </c>
      <c r="G1027" s="6">
        <v>1</v>
      </c>
      <c r="H1027" s="6">
        <v>712</v>
      </c>
    </row>
    <row r="1028" s="2" customFormat="true" ht="22.5" customHeight="true" spans="1:8">
      <c r="A1028" s="6">
        <f>1026</f>
        <v>1026</v>
      </c>
      <c r="B1028" s="6">
        <v>44169</v>
      </c>
      <c r="C1028" s="6" t="s">
        <v>1054</v>
      </c>
      <c r="D1028" s="6" t="s">
        <v>10</v>
      </c>
      <c r="E1028" s="6" t="s">
        <v>63</v>
      </c>
      <c r="F1028" s="6" t="s">
        <v>12</v>
      </c>
      <c r="G1028" s="6">
        <v>1</v>
      </c>
      <c r="H1028" s="6">
        <v>793</v>
      </c>
    </row>
    <row r="1029" s="2" customFormat="true" ht="22.5" customHeight="true" spans="1:8">
      <c r="A1029" s="6">
        <f>1027</f>
        <v>1027</v>
      </c>
      <c r="B1029" s="6">
        <v>44169</v>
      </c>
      <c r="C1029" s="6" t="s">
        <v>1055</v>
      </c>
      <c r="D1029" s="6" t="s">
        <v>10</v>
      </c>
      <c r="E1029" s="6" t="s">
        <v>30</v>
      </c>
      <c r="F1029" s="6" t="s">
        <v>12</v>
      </c>
      <c r="G1029" s="6">
        <v>1</v>
      </c>
      <c r="H1029" s="6">
        <v>793</v>
      </c>
    </row>
    <row r="1030" s="2" customFormat="true" ht="22.5" customHeight="true" spans="1:8">
      <c r="A1030" s="6">
        <f>1028</f>
        <v>1028</v>
      </c>
      <c r="B1030" s="6">
        <v>44169</v>
      </c>
      <c r="C1030" s="6" t="s">
        <v>1056</v>
      </c>
      <c r="D1030" s="6" t="s">
        <v>10</v>
      </c>
      <c r="E1030" s="6" t="s">
        <v>30</v>
      </c>
      <c r="F1030" s="6" t="s">
        <v>18</v>
      </c>
      <c r="G1030" s="6">
        <v>2</v>
      </c>
      <c r="H1030" s="6">
        <v>1271</v>
      </c>
    </row>
    <row r="1031" s="2" customFormat="true" ht="22.5" customHeight="true" spans="1:8">
      <c r="A1031" s="6">
        <f>1029</f>
        <v>1029</v>
      </c>
      <c r="B1031" s="6">
        <v>44201</v>
      </c>
      <c r="C1031" s="6" t="s">
        <v>1057</v>
      </c>
      <c r="D1031" s="6" t="s">
        <v>14</v>
      </c>
      <c r="E1031" s="6" t="s">
        <v>59</v>
      </c>
      <c r="F1031" s="6" t="s">
        <v>12</v>
      </c>
      <c r="G1031" s="6">
        <v>3</v>
      </c>
      <c r="H1031" s="6">
        <v>1841</v>
      </c>
    </row>
    <row r="1032" s="2" customFormat="true" ht="22.5" customHeight="true" spans="1:8">
      <c r="A1032" s="6">
        <f>1030</f>
        <v>1030</v>
      </c>
      <c r="B1032" s="6">
        <v>44201</v>
      </c>
      <c r="C1032" s="6" t="s">
        <v>1058</v>
      </c>
      <c r="D1032" s="6" t="s">
        <v>14</v>
      </c>
      <c r="E1032" s="6" t="s">
        <v>270</v>
      </c>
      <c r="F1032" s="6" t="s">
        <v>12</v>
      </c>
      <c r="G1032" s="6">
        <v>1</v>
      </c>
      <c r="H1032" s="6">
        <v>766</v>
      </c>
    </row>
    <row r="1033" s="2" customFormat="true" ht="22.5" customHeight="true" spans="1:8">
      <c r="A1033" s="6">
        <f>1031</f>
        <v>1031</v>
      </c>
      <c r="B1033" s="6">
        <v>44188</v>
      </c>
      <c r="C1033" s="6" t="s">
        <v>1059</v>
      </c>
      <c r="D1033" s="6" t="s">
        <v>14</v>
      </c>
      <c r="E1033" s="6" t="s">
        <v>81</v>
      </c>
      <c r="F1033" s="6" t="s">
        <v>12</v>
      </c>
      <c r="G1033" s="6">
        <v>1</v>
      </c>
      <c r="H1033" s="6">
        <v>793</v>
      </c>
    </row>
    <row r="1034" s="2" customFormat="true" ht="22.5" customHeight="true" spans="1:8">
      <c r="A1034" s="6">
        <f>1032</f>
        <v>1032</v>
      </c>
      <c r="B1034" s="6">
        <v>44169</v>
      </c>
      <c r="C1034" s="6" t="s">
        <v>1060</v>
      </c>
      <c r="D1034" s="6" t="s">
        <v>14</v>
      </c>
      <c r="E1034" s="6" t="s">
        <v>40</v>
      </c>
      <c r="F1034" s="6" t="s">
        <v>18</v>
      </c>
      <c r="G1034" s="6">
        <v>1</v>
      </c>
      <c r="H1034" s="6">
        <v>713</v>
      </c>
    </row>
    <row r="1035" s="2" customFormat="true" ht="22.5" customHeight="true" spans="1:8">
      <c r="A1035" s="6">
        <f>1033</f>
        <v>1033</v>
      </c>
      <c r="B1035" s="6">
        <v>44189</v>
      </c>
      <c r="C1035" s="6" t="s">
        <v>582</v>
      </c>
      <c r="D1035" s="6" t="s">
        <v>14</v>
      </c>
      <c r="E1035" s="6" t="s">
        <v>471</v>
      </c>
      <c r="F1035" s="6" t="s">
        <v>18</v>
      </c>
      <c r="G1035" s="6">
        <v>2</v>
      </c>
      <c r="H1035" s="6">
        <v>1329</v>
      </c>
    </row>
    <row r="1036" s="2" customFormat="true" ht="22.5" customHeight="true" spans="1:8">
      <c r="A1036" s="6">
        <f>1034</f>
        <v>1034</v>
      </c>
      <c r="B1036" s="6">
        <v>44190</v>
      </c>
      <c r="C1036" s="6" t="s">
        <v>1061</v>
      </c>
      <c r="D1036" s="6" t="s">
        <v>10</v>
      </c>
      <c r="E1036" s="6" t="s">
        <v>203</v>
      </c>
      <c r="F1036" s="6" t="s">
        <v>12</v>
      </c>
      <c r="G1036" s="6">
        <v>1</v>
      </c>
      <c r="H1036" s="6">
        <v>793</v>
      </c>
    </row>
    <row r="1037" s="2" customFormat="true" ht="22.5" customHeight="true" spans="1:8">
      <c r="A1037" s="6">
        <f>1035</f>
        <v>1035</v>
      </c>
      <c r="B1037" s="6">
        <v>44193</v>
      </c>
      <c r="C1037" s="6" t="s">
        <v>1062</v>
      </c>
      <c r="D1037" s="6" t="s">
        <v>10</v>
      </c>
      <c r="E1037" s="6" t="s">
        <v>203</v>
      </c>
      <c r="F1037" s="6" t="s">
        <v>12</v>
      </c>
      <c r="G1037" s="6">
        <v>2</v>
      </c>
      <c r="H1037" s="6">
        <v>1347</v>
      </c>
    </row>
    <row r="1038" s="2" customFormat="true" ht="22.5" customHeight="true" spans="1:8">
      <c r="A1038" s="6">
        <f>1036</f>
        <v>1036</v>
      </c>
      <c r="B1038" s="6">
        <v>44190</v>
      </c>
      <c r="C1038" s="6" t="s">
        <v>1063</v>
      </c>
      <c r="D1038" s="6" t="s">
        <v>14</v>
      </c>
      <c r="E1038" s="6" t="s">
        <v>203</v>
      </c>
      <c r="F1038" s="6" t="s">
        <v>12</v>
      </c>
      <c r="G1038" s="6">
        <v>3</v>
      </c>
      <c r="H1038" s="6">
        <v>1910</v>
      </c>
    </row>
    <row r="1039" s="2" customFormat="true" ht="22.5" customHeight="true" spans="1:8">
      <c r="A1039" s="6">
        <f>1037</f>
        <v>1037</v>
      </c>
      <c r="B1039" s="6">
        <v>44189</v>
      </c>
      <c r="C1039" s="6" t="s">
        <v>1064</v>
      </c>
      <c r="D1039" s="6" t="s">
        <v>10</v>
      </c>
      <c r="E1039" s="6" t="s">
        <v>471</v>
      </c>
      <c r="F1039" s="6" t="s">
        <v>12</v>
      </c>
      <c r="G1039" s="6">
        <v>1</v>
      </c>
      <c r="H1039" s="6">
        <v>793</v>
      </c>
    </row>
    <row r="1040" s="2" customFormat="true" ht="22.5" customHeight="true" spans="1:8">
      <c r="A1040" s="6">
        <f>1038</f>
        <v>1038</v>
      </c>
      <c r="B1040" s="6">
        <v>44169</v>
      </c>
      <c r="C1040" s="6" t="s">
        <v>1065</v>
      </c>
      <c r="D1040" s="6" t="s">
        <v>10</v>
      </c>
      <c r="E1040" s="6" t="s">
        <v>63</v>
      </c>
      <c r="F1040" s="6" t="s">
        <v>18</v>
      </c>
      <c r="G1040" s="6">
        <v>2</v>
      </c>
      <c r="H1040" s="6">
        <v>1267</v>
      </c>
    </row>
    <row r="1041" s="2" customFormat="true" ht="22.5" customHeight="true" spans="1:8">
      <c r="A1041" s="6">
        <f>1039</f>
        <v>1039</v>
      </c>
      <c r="B1041" s="6">
        <v>44228</v>
      </c>
      <c r="C1041" s="6" t="s">
        <v>1066</v>
      </c>
      <c r="D1041" s="6" t="s">
        <v>14</v>
      </c>
      <c r="E1041" s="6" t="s">
        <v>34</v>
      </c>
      <c r="F1041" s="6" t="s">
        <v>12</v>
      </c>
      <c r="G1041" s="6">
        <v>1</v>
      </c>
      <c r="H1041" s="6">
        <v>743</v>
      </c>
    </row>
    <row r="1042" s="2" customFormat="true" ht="22.5" customHeight="true" spans="1:8">
      <c r="A1042" s="6">
        <f>1040</f>
        <v>1040</v>
      </c>
      <c r="B1042" s="6">
        <v>44228</v>
      </c>
      <c r="C1042" s="6" t="s">
        <v>1067</v>
      </c>
      <c r="D1042" s="6" t="s">
        <v>14</v>
      </c>
      <c r="E1042" s="6" t="s">
        <v>20</v>
      </c>
      <c r="F1042" s="6" t="s">
        <v>12</v>
      </c>
      <c r="G1042" s="6">
        <v>2</v>
      </c>
      <c r="H1042" s="6">
        <v>1406</v>
      </c>
    </row>
    <row r="1043" s="2" customFormat="true" ht="22.5" customHeight="true" spans="1:8">
      <c r="A1043" s="6">
        <f>1041</f>
        <v>1041</v>
      </c>
      <c r="B1043" s="6">
        <v>44232</v>
      </c>
      <c r="C1043" s="6" t="s">
        <v>98</v>
      </c>
      <c r="D1043" s="6" t="s">
        <v>10</v>
      </c>
      <c r="E1043" s="6" t="s">
        <v>458</v>
      </c>
      <c r="F1043" s="6" t="s">
        <v>12</v>
      </c>
      <c r="G1043" s="6">
        <v>2</v>
      </c>
      <c r="H1043" s="6">
        <v>1247</v>
      </c>
    </row>
    <row r="1044" s="2" customFormat="true" ht="22.5" customHeight="true" spans="1:8">
      <c r="A1044" s="6">
        <f>1042</f>
        <v>1042</v>
      </c>
      <c r="B1044" s="6">
        <v>44228</v>
      </c>
      <c r="C1044" s="6" t="s">
        <v>1068</v>
      </c>
      <c r="D1044" s="6" t="s">
        <v>14</v>
      </c>
      <c r="E1044" s="6" t="s">
        <v>34</v>
      </c>
      <c r="F1044" s="6" t="s">
        <v>292</v>
      </c>
      <c r="G1044" s="6">
        <v>1</v>
      </c>
      <c r="H1044" s="6">
        <v>654</v>
      </c>
    </row>
    <row r="1045" s="2" customFormat="true" ht="22.5" customHeight="true" spans="1:8">
      <c r="A1045" s="6">
        <f>1043</f>
        <v>1043</v>
      </c>
      <c r="B1045" s="6">
        <v>44228</v>
      </c>
      <c r="C1045" s="6" t="s">
        <v>1069</v>
      </c>
      <c r="D1045" s="6" t="s">
        <v>14</v>
      </c>
      <c r="E1045" s="6" t="s">
        <v>34</v>
      </c>
      <c r="F1045" s="6" t="s">
        <v>12</v>
      </c>
      <c r="G1045" s="6">
        <v>1</v>
      </c>
      <c r="H1045" s="6">
        <v>743</v>
      </c>
    </row>
    <row r="1046" s="2" customFormat="true" ht="22.5" customHeight="true" spans="1:8">
      <c r="A1046" s="6">
        <f>1044</f>
        <v>1044</v>
      </c>
      <c r="B1046" s="6">
        <v>44232</v>
      </c>
      <c r="C1046" s="6" t="s">
        <v>1070</v>
      </c>
      <c r="D1046" s="6" t="s">
        <v>14</v>
      </c>
      <c r="E1046" s="6" t="s">
        <v>458</v>
      </c>
      <c r="F1046" s="6" t="s">
        <v>12</v>
      </c>
      <c r="G1046" s="6">
        <v>1</v>
      </c>
      <c r="H1046" s="6">
        <v>818</v>
      </c>
    </row>
    <row r="1047" s="2" customFormat="true" ht="22.5" customHeight="true" spans="1:8">
      <c r="A1047" s="6">
        <f>1045</f>
        <v>1045</v>
      </c>
      <c r="B1047" s="6">
        <v>44232</v>
      </c>
      <c r="C1047" s="6" t="s">
        <v>1071</v>
      </c>
      <c r="D1047" s="6" t="s">
        <v>14</v>
      </c>
      <c r="E1047" s="6" t="s">
        <v>458</v>
      </c>
      <c r="F1047" s="6" t="s">
        <v>12</v>
      </c>
      <c r="G1047" s="6">
        <v>2</v>
      </c>
      <c r="H1047" s="6">
        <v>1506</v>
      </c>
    </row>
    <row r="1048" s="2" customFormat="true" ht="22.5" customHeight="true" spans="1:8">
      <c r="A1048" s="6">
        <f>1046</f>
        <v>1046</v>
      </c>
      <c r="B1048" s="6">
        <v>44232</v>
      </c>
      <c r="C1048" s="6" t="s">
        <v>1072</v>
      </c>
      <c r="D1048" s="6" t="s">
        <v>14</v>
      </c>
      <c r="E1048" s="6" t="s">
        <v>458</v>
      </c>
      <c r="F1048" s="6" t="s">
        <v>18</v>
      </c>
      <c r="G1048" s="6">
        <v>3</v>
      </c>
      <c r="H1048" s="6">
        <v>1830</v>
      </c>
    </row>
    <row r="1049" s="2" customFormat="true" ht="22.5" customHeight="true" spans="1:8">
      <c r="A1049" s="6">
        <f>1047</f>
        <v>1047</v>
      </c>
      <c r="B1049" s="6">
        <v>44262</v>
      </c>
      <c r="C1049" s="6" t="s">
        <v>1073</v>
      </c>
      <c r="D1049" s="6" t="s">
        <v>14</v>
      </c>
      <c r="E1049" s="6" t="s">
        <v>309</v>
      </c>
      <c r="F1049" s="6" t="s">
        <v>12</v>
      </c>
      <c r="G1049" s="6">
        <v>1</v>
      </c>
      <c r="H1049" s="6">
        <v>793</v>
      </c>
    </row>
    <row r="1050" s="2" customFormat="true" ht="22.5" customHeight="true" spans="1:8">
      <c r="A1050" s="6">
        <f>1048</f>
        <v>1048</v>
      </c>
      <c r="B1050" s="6">
        <v>44263</v>
      </c>
      <c r="C1050" s="6" t="s">
        <v>1074</v>
      </c>
      <c r="D1050" s="6" t="s">
        <v>14</v>
      </c>
      <c r="E1050" s="6" t="s">
        <v>356</v>
      </c>
      <c r="F1050" s="6" t="s">
        <v>12</v>
      </c>
      <c r="G1050" s="6">
        <v>1</v>
      </c>
      <c r="H1050" s="6">
        <v>793</v>
      </c>
    </row>
    <row r="1051" s="2" customFormat="true" ht="22.5" customHeight="true" spans="1:8">
      <c r="A1051" s="6">
        <f>1049</f>
        <v>1049</v>
      </c>
      <c r="B1051" s="6">
        <v>44263</v>
      </c>
      <c r="C1051" s="6" t="s">
        <v>1075</v>
      </c>
      <c r="D1051" s="6" t="s">
        <v>10</v>
      </c>
      <c r="E1051" s="6" t="s">
        <v>356</v>
      </c>
      <c r="F1051" s="6" t="s">
        <v>18</v>
      </c>
      <c r="G1051" s="6">
        <v>3</v>
      </c>
      <c r="H1051" s="6">
        <v>1944</v>
      </c>
    </row>
    <row r="1052" s="2" customFormat="true" ht="22.5" customHeight="true" spans="1:8">
      <c r="A1052" s="6">
        <f>1050</f>
        <v>1050</v>
      </c>
      <c r="B1052" s="6">
        <v>44294</v>
      </c>
      <c r="C1052" s="6" t="s">
        <v>1076</v>
      </c>
      <c r="D1052" s="6" t="s">
        <v>10</v>
      </c>
      <c r="E1052" s="6" t="s">
        <v>34</v>
      </c>
      <c r="F1052" s="6" t="s">
        <v>12</v>
      </c>
      <c r="G1052" s="6">
        <v>2</v>
      </c>
      <c r="H1052" s="6">
        <v>1406</v>
      </c>
    </row>
    <row r="1053" s="2" customFormat="true" ht="22.5" customHeight="true" spans="1:8">
      <c r="A1053" s="6">
        <f>1051</f>
        <v>1051</v>
      </c>
      <c r="B1053" s="6">
        <v>44294</v>
      </c>
      <c r="C1053" s="6" t="s">
        <v>1077</v>
      </c>
      <c r="D1053" s="6" t="s">
        <v>14</v>
      </c>
      <c r="E1053" s="6" t="s">
        <v>17</v>
      </c>
      <c r="F1053" s="6" t="s">
        <v>12</v>
      </c>
      <c r="G1053" s="6">
        <v>2</v>
      </c>
      <c r="H1053" s="6">
        <v>1406</v>
      </c>
    </row>
    <row r="1054" s="2" customFormat="true" ht="22.5" customHeight="true" spans="1:8">
      <c r="A1054" s="6">
        <f>1052</f>
        <v>1052</v>
      </c>
      <c r="B1054" s="6">
        <v>44294</v>
      </c>
      <c r="C1054" s="6" t="s">
        <v>1078</v>
      </c>
      <c r="D1054" s="6" t="s">
        <v>14</v>
      </c>
      <c r="E1054" s="6" t="s">
        <v>59</v>
      </c>
      <c r="F1054" s="6" t="s">
        <v>12</v>
      </c>
      <c r="G1054" s="6">
        <v>1</v>
      </c>
      <c r="H1054" s="6">
        <v>793</v>
      </c>
    </row>
    <row r="1055" s="2" customFormat="true" ht="22.5" customHeight="true" spans="1:8">
      <c r="A1055" s="6">
        <f>1053</f>
        <v>1053</v>
      </c>
      <c r="B1055" s="6">
        <v>44293</v>
      </c>
      <c r="C1055" s="6" t="s">
        <v>1079</v>
      </c>
      <c r="D1055" s="6" t="s">
        <v>14</v>
      </c>
      <c r="E1055" s="6" t="s">
        <v>40</v>
      </c>
      <c r="F1055" s="6" t="s">
        <v>12</v>
      </c>
      <c r="G1055" s="6">
        <v>1</v>
      </c>
      <c r="H1055" s="6">
        <v>793</v>
      </c>
    </row>
    <row r="1056" s="2" customFormat="true" ht="22.5" customHeight="true" spans="1:8">
      <c r="A1056" s="6">
        <f>1054</f>
        <v>1054</v>
      </c>
      <c r="B1056" s="6">
        <v>44294</v>
      </c>
      <c r="C1056" s="6" t="s">
        <v>1080</v>
      </c>
      <c r="D1056" s="6" t="s">
        <v>10</v>
      </c>
      <c r="E1056" s="6" t="s">
        <v>17</v>
      </c>
      <c r="F1056" s="6" t="s">
        <v>12</v>
      </c>
      <c r="G1056" s="6">
        <v>1</v>
      </c>
      <c r="H1056" s="6">
        <v>793</v>
      </c>
    </row>
    <row r="1057" s="2" customFormat="true" ht="22.5" customHeight="true" spans="1:8">
      <c r="A1057" s="6">
        <f>1055</f>
        <v>1055</v>
      </c>
      <c r="B1057" s="6">
        <v>44293</v>
      </c>
      <c r="C1057" s="6" t="s">
        <v>1081</v>
      </c>
      <c r="D1057" s="6" t="s">
        <v>10</v>
      </c>
      <c r="E1057" s="6" t="s">
        <v>30</v>
      </c>
      <c r="F1057" s="6" t="s">
        <v>12</v>
      </c>
      <c r="G1057" s="6">
        <v>1</v>
      </c>
      <c r="H1057" s="6">
        <v>793</v>
      </c>
    </row>
    <row r="1058" s="2" customFormat="true" ht="22.5" customHeight="true" spans="1:8">
      <c r="A1058" s="6">
        <f>1056</f>
        <v>1056</v>
      </c>
      <c r="B1058" s="6">
        <v>44292</v>
      </c>
      <c r="C1058" s="6" t="s">
        <v>1082</v>
      </c>
      <c r="D1058" s="6" t="s">
        <v>10</v>
      </c>
      <c r="E1058" s="6" t="s">
        <v>40</v>
      </c>
      <c r="F1058" s="6" t="s">
        <v>12</v>
      </c>
      <c r="G1058" s="6">
        <v>1</v>
      </c>
      <c r="H1058" s="6">
        <v>793</v>
      </c>
    </row>
    <row r="1059" s="2" customFormat="true" ht="22.5" customHeight="true" spans="1:8">
      <c r="A1059" s="6">
        <f>1057</f>
        <v>1057</v>
      </c>
      <c r="B1059" s="6">
        <v>44322</v>
      </c>
      <c r="C1059" s="6" t="s">
        <v>1083</v>
      </c>
      <c r="D1059" s="6" t="s">
        <v>10</v>
      </c>
      <c r="E1059" s="6" t="s">
        <v>471</v>
      </c>
      <c r="F1059" s="6" t="s">
        <v>12</v>
      </c>
      <c r="G1059" s="6">
        <v>1</v>
      </c>
      <c r="H1059" s="6">
        <v>793</v>
      </c>
    </row>
    <row r="1060" s="2" customFormat="true" ht="22.5" customHeight="true" spans="1:8">
      <c r="A1060" s="6">
        <f>1058</f>
        <v>1058</v>
      </c>
      <c r="B1060" s="6">
        <v>44322</v>
      </c>
      <c r="C1060" s="6" t="s">
        <v>1084</v>
      </c>
      <c r="D1060" s="6" t="s">
        <v>14</v>
      </c>
      <c r="E1060" s="6" t="s">
        <v>471</v>
      </c>
      <c r="F1060" s="6" t="s">
        <v>12</v>
      </c>
      <c r="G1060" s="6">
        <v>1</v>
      </c>
      <c r="H1060" s="6">
        <v>793</v>
      </c>
    </row>
    <row r="1061" s="2" customFormat="true" ht="22.5" customHeight="true" spans="1:8">
      <c r="A1061" s="6">
        <f>1059</f>
        <v>1059</v>
      </c>
      <c r="B1061" s="6">
        <v>44322</v>
      </c>
      <c r="C1061" s="6" t="s">
        <v>1085</v>
      </c>
      <c r="D1061" s="6" t="s">
        <v>14</v>
      </c>
      <c r="E1061" s="6" t="s">
        <v>471</v>
      </c>
      <c r="F1061" s="6" t="s">
        <v>12</v>
      </c>
      <c r="G1061" s="6">
        <v>1</v>
      </c>
      <c r="H1061" s="6">
        <v>793</v>
      </c>
    </row>
    <row r="1062" s="2" customFormat="true" ht="22.5" customHeight="true" spans="1:8">
      <c r="A1062" s="6">
        <f>1060</f>
        <v>1060</v>
      </c>
      <c r="B1062" s="6">
        <v>44350</v>
      </c>
      <c r="C1062" s="6" t="s">
        <v>1086</v>
      </c>
      <c r="D1062" s="6" t="s">
        <v>10</v>
      </c>
      <c r="E1062" s="6" t="s">
        <v>20</v>
      </c>
      <c r="F1062" s="6" t="s">
        <v>12</v>
      </c>
      <c r="G1062" s="6">
        <v>1</v>
      </c>
      <c r="H1062" s="6">
        <v>793</v>
      </c>
    </row>
    <row r="1063" s="2" customFormat="true" ht="22.5" customHeight="true" spans="1:8">
      <c r="A1063" s="6">
        <f>1061</f>
        <v>1061</v>
      </c>
      <c r="B1063" s="6">
        <v>44356</v>
      </c>
      <c r="C1063" s="6" t="s">
        <v>1087</v>
      </c>
      <c r="D1063" s="6" t="s">
        <v>14</v>
      </c>
      <c r="E1063" s="6" t="s">
        <v>309</v>
      </c>
      <c r="F1063" s="6" t="s">
        <v>12</v>
      </c>
      <c r="G1063" s="6">
        <v>1</v>
      </c>
      <c r="H1063" s="6">
        <v>793</v>
      </c>
    </row>
    <row r="1064" s="2" customFormat="true" ht="22.5" customHeight="true" spans="1:8">
      <c r="A1064" s="6">
        <f>1062</f>
        <v>1062</v>
      </c>
      <c r="B1064" s="6">
        <v>44350</v>
      </c>
      <c r="C1064" s="6" t="s">
        <v>1088</v>
      </c>
      <c r="D1064" s="6" t="s">
        <v>14</v>
      </c>
      <c r="E1064" s="6" t="s">
        <v>458</v>
      </c>
      <c r="F1064" s="6" t="s">
        <v>12</v>
      </c>
      <c r="G1064" s="6">
        <v>2</v>
      </c>
      <c r="H1064" s="6">
        <v>1247</v>
      </c>
    </row>
    <row r="1065" s="2" customFormat="true" ht="22.5" customHeight="true" spans="1:8">
      <c r="A1065" s="6">
        <f>1063</f>
        <v>1063</v>
      </c>
      <c r="B1065" s="6">
        <v>44350</v>
      </c>
      <c r="C1065" s="6" t="s">
        <v>1089</v>
      </c>
      <c r="D1065" s="6" t="s">
        <v>14</v>
      </c>
      <c r="E1065" s="6" t="s">
        <v>20</v>
      </c>
      <c r="F1065" s="6" t="s">
        <v>18</v>
      </c>
      <c r="G1065" s="6">
        <v>1</v>
      </c>
      <c r="H1065" s="6">
        <v>663</v>
      </c>
    </row>
    <row r="1066" s="2" customFormat="true" ht="22.5" customHeight="true" spans="1:8">
      <c r="A1066" s="6">
        <f>1064</f>
        <v>1064</v>
      </c>
      <c r="B1066" s="6">
        <v>44350</v>
      </c>
      <c r="C1066" s="6" t="s">
        <v>1090</v>
      </c>
      <c r="D1066" s="6" t="s">
        <v>10</v>
      </c>
      <c r="E1066" s="6" t="s">
        <v>458</v>
      </c>
      <c r="F1066" s="6" t="s">
        <v>12</v>
      </c>
      <c r="G1066" s="6">
        <v>2</v>
      </c>
      <c r="H1066" s="6">
        <v>1456</v>
      </c>
    </row>
    <row r="1067" s="2" customFormat="true" ht="22.5" customHeight="true" spans="1:8">
      <c r="A1067" s="6">
        <f>1065</f>
        <v>1065</v>
      </c>
      <c r="B1067" s="6">
        <v>44350</v>
      </c>
      <c r="C1067" s="6" t="s">
        <v>1091</v>
      </c>
      <c r="D1067" s="6" t="s">
        <v>10</v>
      </c>
      <c r="E1067" s="6" t="s">
        <v>81</v>
      </c>
      <c r="F1067" s="6" t="s">
        <v>12</v>
      </c>
      <c r="G1067" s="6">
        <v>1</v>
      </c>
      <c r="H1067" s="6">
        <v>793</v>
      </c>
    </row>
    <row r="1068" s="2" customFormat="true" ht="22.5" customHeight="true" spans="1:8">
      <c r="A1068" s="6">
        <f>1066</f>
        <v>1066</v>
      </c>
      <c r="B1068" s="6">
        <v>44424</v>
      </c>
      <c r="C1068" s="6" t="s">
        <v>1092</v>
      </c>
      <c r="D1068" s="6" t="s">
        <v>10</v>
      </c>
      <c r="E1068" s="6" t="s">
        <v>30</v>
      </c>
      <c r="F1068" s="6" t="s">
        <v>12</v>
      </c>
      <c r="G1068" s="6">
        <v>1</v>
      </c>
      <c r="H1068" s="6">
        <v>761</v>
      </c>
    </row>
    <row r="1069" s="2" customFormat="true" ht="22.5" customHeight="true" spans="1:8">
      <c r="A1069" s="6">
        <f>1067</f>
        <v>1067</v>
      </c>
      <c r="B1069" s="6">
        <v>44424</v>
      </c>
      <c r="C1069" s="6" t="s">
        <v>1093</v>
      </c>
      <c r="D1069" s="6" t="s">
        <v>14</v>
      </c>
      <c r="E1069" s="6" t="s">
        <v>30</v>
      </c>
      <c r="F1069" s="6" t="s">
        <v>12</v>
      </c>
      <c r="G1069" s="6">
        <v>1</v>
      </c>
      <c r="H1069" s="6">
        <v>761</v>
      </c>
    </row>
    <row r="1070" s="2" customFormat="true" ht="22.5" customHeight="true" spans="1:8">
      <c r="A1070" s="6">
        <f>1068</f>
        <v>1068</v>
      </c>
      <c r="B1070" s="6">
        <v>44419</v>
      </c>
      <c r="C1070" s="6" t="s">
        <v>1094</v>
      </c>
      <c r="D1070" s="6" t="s">
        <v>14</v>
      </c>
      <c r="E1070" s="6" t="s">
        <v>34</v>
      </c>
      <c r="F1070" s="6" t="s">
        <v>18</v>
      </c>
      <c r="G1070" s="6">
        <v>1</v>
      </c>
      <c r="H1070" s="6">
        <v>613</v>
      </c>
    </row>
    <row r="1071" s="2" customFormat="true" ht="22.5" customHeight="true" spans="1:8">
      <c r="A1071" s="6">
        <f>1069</f>
        <v>1069</v>
      </c>
      <c r="B1071" s="6">
        <v>44419</v>
      </c>
      <c r="C1071" s="6" t="s">
        <v>1095</v>
      </c>
      <c r="D1071" s="6" t="s">
        <v>14</v>
      </c>
      <c r="E1071" s="6" t="s">
        <v>81</v>
      </c>
      <c r="F1071" s="6" t="s">
        <v>12</v>
      </c>
      <c r="G1071" s="6">
        <v>1</v>
      </c>
      <c r="H1071" s="6">
        <v>793</v>
      </c>
    </row>
    <row r="1072" s="2" customFormat="true" ht="22.5" customHeight="true" spans="1:8">
      <c r="A1072" s="6">
        <f>1070</f>
        <v>1070</v>
      </c>
      <c r="B1072" s="6">
        <v>44419</v>
      </c>
      <c r="C1072" s="6" t="s">
        <v>1096</v>
      </c>
      <c r="D1072" s="6" t="s">
        <v>14</v>
      </c>
      <c r="E1072" s="6" t="s">
        <v>34</v>
      </c>
      <c r="F1072" s="6" t="s">
        <v>18</v>
      </c>
      <c r="G1072" s="6">
        <v>1</v>
      </c>
      <c r="H1072" s="6">
        <v>454</v>
      </c>
    </row>
    <row r="1073" s="2" customFormat="true" ht="22.5" customHeight="true" spans="1:8">
      <c r="A1073" s="6">
        <f>1071</f>
        <v>1071</v>
      </c>
      <c r="B1073" s="6">
        <v>44424</v>
      </c>
      <c r="C1073" s="6" t="s">
        <v>1097</v>
      </c>
      <c r="D1073" s="6" t="s">
        <v>14</v>
      </c>
      <c r="E1073" s="6" t="s">
        <v>30</v>
      </c>
      <c r="F1073" s="6" t="s">
        <v>12</v>
      </c>
      <c r="G1073" s="6">
        <v>1</v>
      </c>
      <c r="H1073" s="6">
        <v>761</v>
      </c>
    </row>
    <row r="1074" s="2" customFormat="true" ht="22.5" customHeight="true" spans="1:8">
      <c r="A1074" s="6">
        <f>1072</f>
        <v>1072</v>
      </c>
      <c r="B1074" s="6">
        <v>44418</v>
      </c>
      <c r="C1074" s="6" t="s">
        <v>1098</v>
      </c>
      <c r="D1074" s="6" t="s">
        <v>14</v>
      </c>
      <c r="E1074" s="6" t="s">
        <v>335</v>
      </c>
      <c r="F1074" s="6" t="s">
        <v>12</v>
      </c>
      <c r="G1074" s="6">
        <v>1</v>
      </c>
      <c r="H1074" s="6">
        <v>731</v>
      </c>
    </row>
    <row r="1075" s="2" customFormat="true" ht="22.5" customHeight="true" spans="1:8">
      <c r="A1075" s="6">
        <f>1073</f>
        <v>1073</v>
      </c>
      <c r="B1075" s="6">
        <v>44419</v>
      </c>
      <c r="C1075" s="6" t="s">
        <v>1099</v>
      </c>
      <c r="D1075" s="6" t="s">
        <v>14</v>
      </c>
      <c r="E1075" s="6" t="s">
        <v>34</v>
      </c>
      <c r="F1075" s="6" t="s">
        <v>12</v>
      </c>
      <c r="G1075" s="6">
        <v>1</v>
      </c>
      <c r="H1075" s="6">
        <v>663</v>
      </c>
    </row>
    <row r="1076" s="2" customFormat="true" ht="22.5" customHeight="true" spans="1:8">
      <c r="A1076" s="6">
        <f>1074</f>
        <v>1074</v>
      </c>
      <c r="B1076" s="6">
        <v>44421</v>
      </c>
      <c r="C1076" s="6" t="s">
        <v>1100</v>
      </c>
      <c r="D1076" s="6" t="s">
        <v>10</v>
      </c>
      <c r="E1076" s="6" t="s">
        <v>59</v>
      </c>
      <c r="F1076" s="6" t="s">
        <v>12</v>
      </c>
      <c r="G1076" s="6">
        <v>2</v>
      </c>
      <c r="H1076" s="6">
        <v>1103</v>
      </c>
    </row>
    <row r="1077" s="2" customFormat="true" ht="22.5" customHeight="true" spans="1:8">
      <c r="A1077" s="6">
        <f>1075</f>
        <v>1075</v>
      </c>
      <c r="B1077" s="6">
        <v>44419</v>
      </c>
      <c r="C1077" s="6" t="s">
        <v>1101</v>
      </c>
      <c r="D1077" s="6" t="s">
        <v>10</v>
      </c>
      <c r="E1077" s="6" t="s">
        <v>471</v>
      </c>
      <c r="F1077" s="6" t="s">
        <v>18</v>
      </c>
      <c r="G1077" s="6">
        <v>1</v>
      </c>
      <c r="H1077" s="6">
        <v>663</v>
      </c>
    </row>
    <row r="1078" s="2" customFormat="true" ht="22.5" customHeight="true" spans="1:8">
      <c r="A1078" s="6">
        <f>1076</f>
        <v>1076</v>
      </c>
      <c r="B1078" s="6">
        <v>44419</v>
      </c>
      <c r="C1078" s="6" t="s">
        <v>1102</v>
      </c>
      <c r="D1078" s="6" t="s">
        <v>14</v>
      </c>
      <c r="E1078" s="6" t="s">
        <v>471</v>
      </c>
      <c r="F1078" s="6" t="s">
        <v>12</v>
      </c>
      <c r="G1078" s="6">
        <v>2</v>
      </c>
      <c r="H1078" s="6">
        <v>1406</v>
      </c>
    </row>
    <row r="1079" s="2" customFormat="true" ht="22.5" customHeight="true" spans="1:8">
      <c r="A1079" s="6">
        <f>1077</f>
        <v>1077</v>
      </c>
      <c r="B1079" s="6">
        <v>44419</v>
      </c>
      <c r="C1079" s="6" t="s">
        <v>1103</v>
      </c>
      <c r="D1079" s="6" t="s">
        <v>14</v>
      </c>
      <c r="E1079" s="6" t="s">
        <v>471</v>
      </c>
      <c r="F1079" s="6" t="s">
        <v>18</v>
      </c>
      <c r="G1079" s="6">
        <v>3</v>
      </c>
      <c r="H1079" s="6">
        <v>1897</v>
      </c>
    </row>
    <row r="1080" s="2" customFormat="true" ht="22.5" customHeight="true" spans="1:8">
      <c r="A1080" s="6">
        <f>1078</f>
        <v>1078</v>
      </c>
      <c r="B1080" s="6">
        <v>44419</v>
      </c>
      <c r="C1080" s="6" t="s">
        <v>1104</v>
      </c>
      <c r="D1080" s="6" t="s">
        <v>14</v>
      </c>
      <c r="E1080" s="6" t="s">
        <v>471</v>
      </c>
      <c r="F1080" s="6" t="s">
        <v>12</v>
      </c>
      <c r="G1080" s="6">
        <v>1</v>
      </c>
      <c r="H1080" s="6">
        <v>793</v>
      </c>
    </row>
    <row r="1081" s="2" customFormat="true" ht="22.5" customHeight="true" spans="1:8">
      <c r="A1081" s="6">
        <f>1079</f>
        <v>1079</v>
      </c>
      <c r="B1081" s="6">
        <v>44452</v>
      </c>
      <c r="C1081" s="6" t="s">
        <v>1105</v>
      </c>
      <c r="D1081" s="6" t="s">
        <v>14</v>
      </c>
      <c r="E1081" s="6" t="s">
        <v>15</v>
      </c>
      <c r="F1081" s="6" t="s">
        <v>292</v>
      </c>
      <c r="G1081" s="6">
        <v>1</v>
      </c>
      <c r="H1081" s="6">
        <v>572</v>
      </c>
    </row>
    <row r="1082" s="2" customFormat="true" ht="22.5" customHeight="true" spans="1:8">
      <c r="A1082" s="6">
        <f>1080</f>
        <v>1080</v>
      </c>
      <c r="B1082" s="6">
        <v>44442</v>
      </c>
      <c r="C1082" s="6" t="s">
        <v>1106</v>
      </c>
      <c r="D1082" s="6" t="s">
        <v>14</v>
      </c>
      <c r="E1082" s="6" t="s">
        <v>20</v>
      </c>
      <c r="F1082" s="6" t="s">
        <v>12</v>
      </c>
      <c r="G1082" s="6">
        <v>1</v>
      </c>
      <c r="H1082" s="6">
        <v>743</v>
      </c>
    </row>
    <row r="1083" s="2" customFormat="true" ht="22.5" customHeight="true" spans="1:8">
      <c r="A1083" s="6">
        <f>1081</f>
        <v>1081</v>
      </c>
      <c r="B1083" s="6">
        <v>44452</v>
      </c>
      <c r="C1083" s="6" t="s">
        <v>1107</v>
      </c>
      <c r="D1083" s="6" t="s">
        <v>14</v>
      </c>
      <c r="E1083" s="6" t="s">
        <v>871</v>
      </c>
      <c r="F1083" s="6" t="s">
        <v>12</v>
      </c>
      <c r="G1083" s="6">
        <v>1</v>
      </c>
      <c r="H1083" s="6">
        <v>761</v>
      </c>
    </row>
    <row r="1084" s="2" customFormat="true" ht="22.5" customHeight="true" spans="1:8">
      <c r="A1084" s="6">
        <f>1082</f>
        <v>1082</v>
      </c>
      <c r="B1084" s="6">
        <v>44480</v>
      </c>
      <c r="C1084" s="6" t="s">
        <v>1108</v>
      </c>
      <c r="D1084" s="6" t="s">
        <v>10</v>
      </c>
      <c r="E1084" s="6" t="s">
        <v>20</v>
      </c>
      <c r="F1084" s="6" t="s">
        <v>12</v>
      </c>
      <c r="G1084" s="6">
        <v>1</v>
      </c>
      <c r="H1084" s="6">
        <v>793</v>
      </c>
    </row>
    <row r="1085" s="2" customFormat="true" ht="22.5" customHeight="true" spans="1:8">
      <c r="A1085" s="6">
        <f>1083</f>
        <v>1083</v>
      </c>
      <c r="B1085" s="6">
        <v>44480</v>
      </c>
      <c r="C1085" s="6" t="s">
        <v>1109</v>
      </c>
      <c r="D1085" s="6" t="s">
        <v>10</v>
      </c>
      <c r="E1085" s="6" t="s">
        <v>20</v>
      </c>
      <c r="F1085" s="6" t="s">
        <v>12</v>
      </c>
      <c r="G1085" s="6">
        <v>1</v>
      </c>
      <c r="H1085" s="6">
        <v>793</v>
      </c>
    </row>
    <row r="1086" s="2" customFormat="true" ht="22.5" customHeight="true" spans="1:8">
      <c r="A1086" s="6">
        <f>1084</f>
        <v>1084</v>
      </c>
      <c r="B1086" s="6">
        <v>44483</v>
      </c>
      <c r="C1086" s="6" t="s">
        <v>1110</v>
      </c>
      <c r="D1086" s="6" t="s">
        <v>10</v>
      </c>
      <c r="E1086" s="6" t="s">
        <v>335</v>
      </c>
      <c r="F1086" s="6" t="s">
        <v>12</v>
      </c>
      <c r="G1086" s="6">
        <v>1</v>
      </c>
      <c r="H1086" s="6">
        <v>781</v>
      </c>
    </row>
    <row r="1087" s="2" customFormat="true" ht="22.5" customHeight="true" spans="1:8">
      <c r="A1087" s="6">
        <f>1085</f>
        <v>1085</v>
      </c>
      <c r="B1087" s="6">
        <v>44483</v>
      </c>
      <c r="C1087" s="6" t="s">
        <v>1111</v>
      </c>
      <c r="D1087" s="6" t="s">
        <v>14</v>
      </c>
      <c r="E1087" s="6" t="s">
        <v>335</v>
      </c>
      <c r="F1087" s="6" t="s">
        <v>12</v>
      </c>
      <c r="G1087" s="6">
        <v>1</v>
      </c>
      <c r="H1087" s="6">
        <v>761</v>
      </c>
    </row>
    <row r="1088" s="2" customFormat="true" ht="22.5" customHeight="true" spans="1:8">
      <c r="A1088" s="6">
        <f>1086</f>
        <v>1086</v>
      </c>
      <c r="B1088" s="6">
        <v>44480</v>
      </c>
      <c r="C1088" s="6" t="s">
        <v>1112</v>
      </c>
      <c r="D1088" s="6" t="s">
        <v>14</v>
      </c>
      <c r="E1088" s="6" t="s">
        <v>458</v>
      </c>
      <c r="F1088" s="6" t="s">
        <v>12</v>
      </c>
      <c r="G1088" s="6">
        <v>3</v>
      </c>
      <c r="H1088" s="6">
        <v>1960</v>
      </c>
    </row>
    <row r="1089" s="2" customFormat="true" ht="22.5" customHeight="true" spans="1:8">
      <c r="A1089" s="6">
        <f>1087</f>
        <v>1087</v>
      </c>
      <c r="B1089" s="6">
        <v>44480</v>
      </c>
      <c r="C1089" s="6" t="s">
        <v>1113</v>
      </c>
      <c r="D1089" s="6" t="s">
        <v>14</v>
      </c>
      <c r="E1089" s="6" t="s">
        <v>203</v>
      </c>
      <c r="F1089" s="6" t="s">
        <v>12</v>
      </c>
      <c r="G1089" s="6">
        <v>1</v>
      </c>
      <c r="H1089" s="6">
        <v>793</v>
      </c>
    </row>
    <row r="1090" s="2" customFormat="true" ht="22.5" customHeight="true" spans="1:8">
      <c r="A1090" s="6">
        <f>1088</f>
        <v>1088</v>
      </c>
      <c r="B1090" s="6">
        <v>44544</v>
      </c>
      <c r="C1090" s="6" t="s">
        <v>1114</v>
      </c>
      <c r="D1090" s="6" t="s">
        <v>14</v>
      </c>
      <c r="E1090" s="6" t="s">
        <v>270</v>
      </c>
      <c r="F1090" s="6" t="s">
        <v>12</v>
      </c>
      <c r="G1090" s="6">
        <v>1</v>
      </c>
      <c r="H1090" s="6">
        <v>731</v>
      </c>
    </row>
    <row r="1091" s="2" customFormat="true" ht="22.5" customHeight="true" spans="1:8">
      <c r="A1091" s="6">
        <f>1089</f>
        <v>1089</v>
      </c>
      <c r="B1091" s="6">
        <v>44545</v>
      </c>
      <c r="C1091" s="6" t="s">
        <v>1115</v>
      </c>
      <c r="D1091" s="6" t="s">
        <v>10</v>
      </c>
      <c r="E1091" s="6" t="s">
        <v>539</v>
      </c>
      <c r="F1091" s="6" t="s">
        <v>12</v>
      </c>
      <c r="G1091" s="6">
        <v>1</v>
      </c>
      <c r="H1091" s="6">
        <v>793</v>
      </c>
    </row>
    <row r="1092" s="2" customFormat="true" ht="22.5" customHeight="true" spans="1:8">
      <c r="A1092" s="6">
        <f>1090</f>
        <v>1090</v>
      </c>
      <c r="B1092" s="6">
        <v>44544</v>
      </c>
      <c r="C1092" s="6" t="s">
        <v>1116</v>
      </c>
      <c r="D1092" s="6" t="s">
        <v>14</v>
      </c>
      <c r="E1092" s="6" t="s">
        <v>34</v>
      </c>
      <c r="F1092" s="6" t="s">
        <v>12</v>
      </c>
      <c r="G1092" s="6">
        <v>3</v>
      </c>
      <c r="H1092" s="6">
        <v>2249</v>
      </c>
    </row>
    <row r="1093" s="2" customFormat="true" ht="22.5" customHeight="true" spans="1:8">
      <c r="A1093" s="6">
        <f>1091</f>
        <v>1091</v>
      </c>
      <c r="B1093" s="6">
        <v>44544</v>
      </c>
      <c r="C1093" s="6" t="s">
        <v>1117</v>
      </c>
      <c r="D1093" s="6" t="s">
        <v>14</v>
      </c>
      <c r="E1093" s="6" t="s">
        <v>34</v>
      </c>
      <c r="F1093" s="6" t="s">
        <v>18</v>
      </c>
      <c r="G1093" s="6">
        <v>1</v>
      </c>
      <c r="H1093" s="6">
        <v>713</v>
      </c>
    </row>
    <row r="1094" s="2" customFormat="true" ht="22.5" customHeight="true" spans="1:8">
      <c r="A1094" s="6">
        <f>1092</f>
        <v>1092</v>
      </c>
      <c r="B1094" s="6">
        <v>44544</v>
      </c>
      <c r="C1094" s="6" t="s">
        <v>1118</v>
      </c>
      <c r="D1094" s="6" t="s">
        <v>14</v>
      </c>
      <c r="E1094" s="6" t="s">
        <v>34</v>
      </c>
      <c r="F1094" s="6" t="s">
        <v>12</v>
      </c>
      <c r="G1094" s="6">
        <v>1</v>
      </c>
      <c r="H1094" s="6">
        <v>793</v>
      </c>
    </row>
    <row r="1095" s="2" customFormat="true" ht="22.5" customHeight="true" spans="1:8">
      <c r="A1095" s="6">
        <f>1093</f>
        <v>1093</v>
      </c>
      <c r="B1095" s="6">
        <v>44544</v>
      </c>
      <c r="C1095" s="6" t="s">
        <v>1119</v>
      </c>
      <c r="D1095" s="6" t="s">
        <v>10</v>
      </c>
      <c r="E1095" s="6" t="s">
        <v>471</v>
      </c>
      <c r="F1095" s="6" t="s">
        <v>12</v>
      </c>
      <c r="G1095" s="6">
        <v>1</v>
      </c>
      <c r="H1095" s="6">
        <v>793</v>
      </c>
    </row>
    <row r="1096" s="2" customFormat="true" ht="22.5" customHeight="true" spans="1:8">
      <c r="A1096" s="6">
        <f>1094</f>
        <v>1094</v>
      </c>
      <c r="B1096" s="6">
        <v>44544</v>
      </c>
      <c r="C1096" s="6" t="s">
        <v>1120</v>
      </c>
      <c r="D1096" s="6" t="s">
        <v>10</v>
      </c>
      <c r="E1096" s="6" t="s">
        <v>55</v>
      </c>
      <c r="F1096" s="6" t="s">
        <v>18</v>
      </c>
      <c r="G1096" s="6">
        <v>2</v>
      </c>
      <c r="H1096" s="6">
        <v>1203</v>
      </c>
    </row>
    <row r="1097" s="2" customFormat="true" ht="22.5" customHeight="true" spans="1:8">
      <c r="A1097" s="6">
        <f>1095</f>
        <v>1095</v>
      </c>
      <c r="B1097" s="6">
        <v>44544</v>
      </c>
      <c r="C1097" s="6" t="s">
        <v>1121</v>
      </c>
      <c r="D1097" s="6" t="s">
        <v>14</v>
      </c>
      <c r="E1097" s="6" t="s">
        <v>471</v>
      </c>
      <c r="F1097" s="6" t="s">
        <v>12</v>
      </c>
      <c r="G1097" s="6">
        <v>1</v>
      </c>
      <c r="H1097" s="6">
        <v>793</v>
      </c>
    </row>
    <row r="1098" s="2" customFormat="true" ht="22.5" customHeight="true" spans="1:8">
      <c r="A1098" s="6">
        <f>1096</f>
        <v>1096</v>
      </c>
      <c r="B1098" s="6">
        <v>44544</v>
      </c>
      <c r="C1098" s="6" t="s">
        <v>1122</v>
      </c>
      <c r="D1098" s="6" t="s">
        <v>14</v>
      </c>
      <c r="E1098" s="6" t="s">
        <v>458</v>
      </c>
      <c r="F1098" s="6" t="s">
        <v>18</v>
      </c>
      <c r="G1098" s="6">
        <v>1</v>
      </c>
      <c r="H1098" s="6">
        <v>713</v>
      </c>
    </row>
    <row r="1099" s="2" customFormat="true" ht="22.5" customHeight="true" spans="1:8">
      <c r="A1099" s="6">
        <f>1097</f>
        <v>1097</v>
      </c>
      <c r="B1099" s="6">
        <v>44544</v>
      </c>
      <c r="C1099" s="6" t="s">
        <v>1123</v>
      </c>
      <c r="D1099" s="6" t="s">
        <v>14</v>
      </c>
      <c r="E1099" s="6" t="s">
        <v>458</v>
      </c>
      <c r="F1099" s="6" t="s">
        <v>12</v>
      </c>
      <c r="G1099" s="6">
        <v>3</v>
      </c>
      <c r="H1099" s="6">
        <v>2038</v>
      </c>
    </row>
    <row r="1100" s="2" customFormat="true" ht="22.5" customHeight="true" spans="1:8">
      <c r="A1100" s="6">
        <f>1098</f>
        <v>1098</v>
      </c>
      <c r="B1100" s="6">
        <v>44545</v>
      </c>
      <c r="C1100" s="6" t="s">
        <v>1124</v>
      </c>
      <c r="D1100" s="6" t="s">
        <v>14</v>
      </c>
      <c r="E1100" s="6" t="s">
        <v>539</v>
      </c>
      <c r="F1100" s="6" t="s">
        <v>12</v>
      </c>
      <c r="G1100" s="6">
        <v>1</v>
      </c>
      <c r="H1100" s="6">
        <v>793</v>
      </c>
    </row>
    <row r="1101" s="2" customFormat="true" ht="22.5" customHeight="true" spans="1:8">
      <c r="A1101" s="6">
        <f>1099</f>
        <v>1099</v>
      </c>
      <c r="B1101" s="6">
        <v>44544</v>
      </c>
      <c r="C1101" s="6" t="s">
        <v>1125</v>
      </c>
      <c r="D1101" s="6" t="s">
        <v>14</v>
      </c>
      <c r="E1101" s="6" t="s">
        <v>471</v>
      </c>
      <c r="F1101" s="6" t="s">
        <v>18</v>
      </c>
      <c r="G1101" s="6">
        <v>1</v>
      </c>
      <c r="H1101" s="6">
        <v>663</v>
      </c>
    </row>
    <row r="1102" s="2" customFormat="true" ht="22.5" customHeight="true" spans="1:8">
      <c r="A1102" s="6">
        <f>1100</f>
        <v>1100</v>
      </c>
      <c r="B1102" s="6">
        <v>44544</v>
      </c>
      <c r="C1102" s="6" t="s">
        <v>1126</v>
      </c>
      <c r="D1102" s="6" t="s">
        <v>14</v>
      </c>
      <c r="E1102" s="6" t="s">
        <v>539</v>
      </c>
      <c r="F1102" s="6" t="s">
        <v>12</v>
      </c>
      <c r="G1102" s="6">
        <v>1</v>
      </c>
      <c r="H1102" s="6">
        <v>793</v>
      </c>
    </row>
    <row r="1103" s="2" customFormat="true" ht="22.5" customHeight="true" spans="1:8">
      <c r="A1103" s="6">
        <f>1101</f>
        <v>1101</v>
      </c>
      <c r="B1103" s="6">
        <v>44544</v>
      </c>
      <c r="C1103" s="6" t="s">
        <v>1127</v>
      </c>
      <c r="D1103" s="6" t="s">
        <v>10</v>
      </c>
      <c r="E1103" s="6" t="s">
        <v>203</v>
      </c>
      <c r="F1103" s="6" t="s">
        <v>292</v>
      </c>
      <c r="G1103" s="6">
        <v>2</v>
      </c>
      <c r="H1103" s="6">
        <v>958</v>
      </c>
    </row>
    <row r="1104" s="2" customFormat="true" ht="22.5" customHeight="true" spans="1:8">
      <c r="A1104" s="6">
        <f>1102</f>
        <v>1102</v>
      </c>
      <c r="B1104" s="6">
        <v>44543</v>
      </c>
      <c r="C1104" s="6" t="s">
        <v>1128</v>
      </c>
      <c r="D1104" s="6" t="s">
        <v>14</v>
      </c>
      <c r="E1104" s="6" t="s">
        <v>486</v>
      </c>
      <c r="F1104" s="6" t="s">
        <v>12</v>
      </c>
      <c r="G1104" s="6">
        <v>1</v>
      </c>
      <c r="H1104" s="6">
        <v>761</v>
      </c>
    </row>
    <row r="1105" s="2" customFormat="true" ht="22.5" customHeight="true" spans="1:8">
      <c r="A1105" s="6">
        <f>1103</f>
        <v>1103</v>
      </c>
      <c r="B1105" s="6">
        <v>44580</v>
      </c>
      <c r="C1105" s="6" t="s">
        <v>1129</v>
      </c>
      <c r="D1105" s="6" t="s">
        <v>14</v>
      </c>
      <c r="E1105" s="6" t="s">
        <v>30</v>
      </c>
      <c r="F1105" s="6" t="s">
        <v>12</v>
      </c>
      <c r="G1105" s="6">
        <v>3</v>
      </c>
      <c r="H1105" s="6">
        <v>1964</v>
      </c>
    </row>
    <row r="1106" s="2" customFormat="true" ht="22.5" customHeight="true" spans="1:8">
      <c r="A1106" s="6">
        <f>1104</f>
        <v>1104</v>
      </c>
      <c r="B1106" s="6">
        <v>44580</v>
      </c>
      <c r="C1106" s="6" t="s">
        <v>1130</v>
      </c>
      <c r="D1106" s="6" t="s">
        <v>14</v>
      </c>
      <c r="E1106" s="6" t="s">
        <v>15</v>
      </c>
      <c r="F1106" s="6" t="s">
        <v>12</v>
      </c>
      <c r="G1106" s="6">
        <v>1</v>
      </c>
      <c r="H1106" s="6">
        <v>781</v>
      </c>
    </row>
    <row r="1107" s="2" customFormat="true" ht="22.5" customHeight="true" spans="1:8">
      <c r="A1107" s="6">
        <f>1105</f>
        <v>1105</v>
      </c>
      <c r="B1107" s="6">
        <v>44581</v>
      </c>
      <c r="C1107" s="6" t="s">
        <v>1131</v>
      </c>
      <c r="D1107" s="6" t="s">
        <v>10</v>
      </c>
      <c r="E1107" s="6" t="s">
        <v>40</v>
      </c>
      <c r="F1107" s="6" t="s">
        <v>12</v>
      </c>
      <c r="G1107" s="6">
        <v>3</v>
      </c>
      <c r="H1107" s="6">
        <v>1658</v>
      </c>
    </row>
    <row r="1108" s="2" customFormat="true" ht="22.5" customHeight="true" spans="1:8">
      <c r="A1108" s="6">
        <f>1106</f>
        <v>1106</v>
      </c>
      <c r="B1108" s="6">
        <v>44581</v>
      </c>
      <c r="C1108" s="6" t="s">
        <v>1132</v>
      </c>
      <c r="D1108" s="6" t="s">
        <v>10</v>
      </c>
      <c r="E1108" s="6" t="s">
        <v>539</v>
      </c>
      <c r="F1108" s="6" t="s">
        <v>12</v>
      </c>
      <c r="G1108" s="6">
        <v>2</v>
      </c>
      <c r="H1108" s="6">
        <v>1247</v>
      </c>
    </row>
    <row r="1109" s="2" customFormat="true" ht="22.5" customHeight="true" spans="1:8">
      <c r="A1109" s="6">
        <f>1107</f>
        <v>1107</v>
      </c>
      <c r="B1109" s="6">
        <v>44581</v>
      </c>
      <c r="C1109" s="6" t="s">
        <v>1133</v>
      </c>
      <c r="D1109" s="6" t="s">
        <v>14</v>
      </c>
      <c r="E1109" s="6" t="s">
        <v>203</v>
      </c>
      <c r="F1109" s="6" t="s">
        <v>12</v>
      </c>
      <c r="G1109" s="6">
        <v>2</v>
      </c>
      <c r="H1109" s="6">
        <v>1586</v>
      </c>
    </row>
    <row r="1110" s="2" customFormat="true" ht="22.5" customHeight="true" spans="1:8">
      <c r="A1110" s="6">
        <f>1108</f>
        <v>1108</v>
      </c>
      <c r="B1110" s="6">
        <v>44581</v>
      </c>
      <c r="C1110" s="6" t="s">
        <v>1134</v>
      </c>
      <c r="D1110" s="6" t="s">
        <v>10</v>
      </c>
      <c r="E1110" s="6" t="s">
        <v>81</v>
      </c>
      <c r="F1110" s="6" t="s">
        <v>18</v>
      </c>
      <c r="G1110" s="6">
        <v>3</v>
      </c>
      <c r="H1110" s="6">
        <v>1989</v>
      </c>
    </row>
    <row r="1111" s="2" customFormat="true" ht="22.5" customHeight="true" spans="1:8">
      <c r="A1111" s="6">
        <f>1109</f>
        <v>1109</v>
      </c>
      <c r="B1111" s="6">
        <v>44581</v>
      </c>
      <c r="C1111" s="6" t="s">
        <v>1135</v>
      </c>
      <c r="D1111" s="6" t="s">
        <v>10</v>
      </c>
      <c r="E1111" s="6" t="s">
        <v>335</v>
      </c>
      <c r="F1111" s="6" t="s">
        <v>12</v>
      </c>
      <c r="G1111" s="6">
        <v>1</v>
      </c>
      <c r="H1111" s="6">
        <v>663</v>
      </c>
    </row>
    <row r="1112" s="2" customFormat="true" ht="22.5" customHeight="true" spans="1:8">
      <c r="A1112" s="6">
        <f>1110</f>
        <v>1110</v>
      </c>
      <c r="B1112" s="6">
        <v>44608</v>
      </c>
      <c r="C1112" s="6" t="s">
        <v>1136</v>
      </c>
      <c r="D1112" s="6" t="s">
        <v>10</v>
      </c>
      <c r="E1112" s="6" t="s">
        <v>34</v>
      </c>
      <c r="F1112" s="6" t="s">
        <v>12</v>
      </c>
      <c r="G1112" s="6">
        <v>1</v>
      </c>
      <c r="H1112" s="6">
        <v>793</v>
      </c>
    </row>
    <row r="1113" s="2" customFormat="true" ht="22.5" customHeight="true" spans="1:8">
      <c r="A1113" s="6">
        <f>1111</f>
        <v>1111</v>
      </c>
      <c r="B1113" s="6">
        <v>44608</v>
      </c>
      <c r="C1113" s="6" t="s">
        <v>1137</v>
      </c>
      <c r="D1113" s="6" t="s">
        <v>10</v>
      </c>
      <c r="E1113" s="6" t="s">
        <v>203</v>
      </c>
      <c r="F1113" s="6" t="s">
        <v>12</v>
      </c>
      <c r="G1113" s="6">
        <v>1</v>
      </c>
      <c r="H1113" s="6">
        <v>793</v>
      </c>
    </row>
    <row r="1114" s="2" customFormat="true" ht="22.5" customHeight="true" spans="1:8">
      <c r="A1114" s="6">
        <f>1112</f>
        <v>1112</v>
      </c>
      <c r="B1114" s="6">
        <v>44608</v>
      </c>
      <c r="C1114" s="6" t="s">
        <v>1138</v>
      </c>
      <c r="D1114" s="6" t="s">
        <v>14</v>
      </c>
      <c r="E1114" s="6" t="s">
        <v>458</v>
      </c>
      <c r="F1114" s="6" t="s">
        <v>12</v>
      </c>
      <c r="G1114" s="6">
        <v>2</v>
      </c>
      <c r="H1114" s="6">
        <v>1486</v>
      </c>
    </row>
    <row r="1115" s="2" customFormat="true" ht="22.5" customHeight="true" spans="1:8">
      <c r="A1115" s="6">
        <f>1113</f>
        <v>1113</v>
      </c>
      <c r="B1115" s="6">
        <v>44608</v>
      </c>
      <c r="C1115" s="6" t="s">
        <v>1139</v>
      </c>
      <c r="D1115" s="6" t="s">
        <v>14</v>
      </c>
      <c r="E1115" s="6" t="s">
        <v>203</v>
      </c>
      <c r="F1115" s="6" t="s">
        <v>18</v>
      </c>
      <c r="G1115" s="6">
        <v>1</v>
      </c>
      <c r="H1115" s="6">
        <v>663</v>
      </c>
    </row>
    <row r="1116" s="2" customFormat="true" ht="22.5" customHeight="true" spans="1:8">
      <c r="A1116" s="6">
        <f>1114</f>
        <v>1114</v>
      </c>
      <c r="B1116" s="6">
        <v>44608</v>
      </c>
      <c r="C1116" s="6" t="s">
        <v>1140</v>
      </c>
      <c r="D1116" s="6" t="s">
        <v>14</v>
      </c>
      <c r="E1116" s="6" t="s">
        <v>26</v>
      </c>
      <c r="F1116" s="6" t="s">
        <v>12</v>
      </c>
      <c r="G1116" s="6">
        <v>1</v>
      </c>
      <c r="H1116" s="6">
        <v>861</v>
      </c>
    </row>
    <row r="1117" s="2" customFormat="true" ht="22.5" customHeight="true" spans="1:8">
      <c r="A1117" s="6">
        <f>1115</f>
        <v>1115</v>
      </c>
      <c r="B1117" s="6">
        <v>44631</v>
      </c>
      <c r="C1117" s="6" t="s">
        <v>1141</v>
      </c>
      <c r="D1117" s="6" t="s">
        <v>10</v>
      </c>
      <c r="E1117" s="6" t="s">
        <v>40</v>
      </c>
      <c r="F1117" s="6" t="s">
        <v>18</v>
      </c>
      <c r="G1117" s="6">
        <v>1</v>
      </c>
      <c r="H1117" s="6">
        <v>701</v>
      </c>
    </row>
    <row r="1118" s="2" customFormat="true" ht="22.5" customHeight="true" spans="1:8">
      <c r="A1118" s="6">
        <f>1116</f>
        <v>1116</v>
      </c>
      <c r="B1118" s="6">
        <v>44622</v>
      </c>
      <c r="C1118" s="6" t="s">
        <v>1142</v>
      </c>
      <c r="D1118" s="6" t="s">
        <v>14</v>
      </c>
      <c r="E1118" s="6" t="s">
        <v>460</v>
      </c>
      <c r="F1118" s="6" t="s">
        <v>12</v>
      </c>
      <c r="G1118" s="6">
        <v>2</v>
      </c>
      <c r="H1118" s="6">
        <v>1602</v>
      </c>
    </row>
    <row r="1119" s="2" customFormat="true" ht="22.5" customHeight="true" spans="1:8">
      <c r="A1119" s="6">
        <f>1117</f>
        <v>1117</v>
      </c>
      <c r="B1119" s="6">
        <v>44631</v>
      </c>
      <c r="C1119" s="6" t="s">
        <v>1143</v>
      </c>
      <c r="D1119" s="6" t="s">
        <v>14</v>
      </c>
      <c r="E1119" s="6" t="s">
        <v>40</v>
      </c>
      <c r="F1119" s="6" t="s">
        <v>18</v>
      </c>
      <c r="G1119" s="6">
        <v>1</v>
      </c>
      <c r="H1119" s="6">
        <v>721</v>
      </c>
    </row>
    <row r="1120" s="2" customFormat="true" ht="22.5" customHeight="true" spans="1:8">
      <c r="A1120" s="6">
        <f>1118</f>
        <v>1118</v>
      </c>
      <c r="B1120" s="6">
        <v>44634</v>
      </c>
      <c r="C1120" s="6" t="s">
        <v>1144</v>
      </c>
      <c r="D1120" s="6" t="s">
        <v>10</v>
      </c>
      <c r="E1120" s="6" t="s">
        <v>59</v>
      </c>
      <c r="F1120" s="6" t="s">
        <v>12</v>
      </c>
      <c r="G1120" s="6">
        <v>2</v>
      </c>
      <c r="H1120" s="6">
        <v>1328</v>
      </c>
    </row>
    <row r="1121" s="2" customFormat="true" ht="22.5" customHeight="true" spans="1:8">
      <c r="A1121" s="6">
        <f>1119</f>
        <v>1119</v>
      </c>
      <c r="B1121" s="6">
        <v>44631</v>
      </c>
      <c r="C1121" s="6" t="s">
        <v>1145</v>
      </c>
      <c r="D1121" s="6" t="s">
        <v>14</v>
      </c>
      <c r="E1121" s="6" t="s">
        <v>40</v>
      </c>
      <c r="F1121" s="6" t="s">
        <v>18</v>
      </c>
      <c r="G1121" s="6">
        <v>1</v>
      </c>
      <c r="H1121" s="6">
        <v>741</v>
      </c>
    </row>
    <row r="1122" s="2" customFormat="true" ht="22.5" customHeight="true" spans="1:8">
      <c r="A1122" s="6">
        <f>1120</f>
        <v>1120</v>
      </c>
      <c r="B1122" s="6">
        <v>44631</v>
      </c>
      <c r="C1122" s="6" t="s">
        <v>1146</v>
      </c>
      <c r="D1122" s="6" t="s">
        <v>14</v>
      </c>
      <c r="E1122" s="6" t="s">
        <v>55</v>
      </c>
      <c r="F1122" s="6" t="s">
        <v>12</v>
      </c>
      <c r="G1122" s="6">
        <v>2</v>
      </c>
      <c r="H1122" s="6">
        <v>1522</v>
      </c>
    </row>
    <row r="1123" s="2" customFormat="true" ht="22.5" customHeight="true" spans="1:8">
      <c r="A1123" s="6">
        <f>1121</f>
        <v>1121</v>
      </c>
      <c r="B1123" s="6">
        <v>44638</v>
      </c>
      <c r="C1123" s="6" t="s">
        <v>1147</v>
      </c>
      <c r="D1123" s="6" t="s">
        <v>14</v>
      </c>
      <c r="E1123" s="6" t="s">
        <v>309</v>
      </c>
      <c r="F1123" s="6" t="s">
        <v>18</v>
      </c>
      <c r="G1123" s="6">
        <v>2</v>
      </c>
      <c r="H1123" s="6">
        <v>1322</v>
      </c>
    </row>
    <row r="1124" s="2" customFormat="true" ht="22.5" customHeight="true" spans="1:8">
      <c r="A1124" s="6">
        <f>1122</f>
        <v>1122</v>
      </c>
      <c r="B1124" s="6">
        <v>44631</v>
      </c>
      <c r="C1124" s="6" t="s">
        <v>1148</v>
      </c>
      <c r="D1124" s="6" t="s">
        <v>14</v>
      </c>
      <c r="E1124" s="6" t="s">
        <v>335</v>
      </c>
      <c r="F1124" s="6" t="s">
        <v>12</v>
      </c>
      <c r="G1124" s="6">
        <v>1</v>
      </c>
      <c r="H1124" s="6">
        <v>801</v>
      </c>
    </row>
    <row r="1125" s="2" customFormat="true" ht="22.5" customHeight="true" spans="1:8">
      <c r="A1125" s="6">
        <f>1123</f>
        <v>1123</v>
      </c>
      <c r="B1125" s="6">
        <v>44663</v>
      </c>
      <c r="C1125" s="6" t="s">
        <v>1149</v>
      </c>
      <c r="D1125" s="6" t="s">
        <v>14</v>
      </c>
      <c r="E1125" s="6" t="s">
        <v>20</v>
      </c>
      <c r="F1125" s="6" t="s">
        <v>12</v>
      </c>
      <c r="G1125" s="6">
        <v>2</v>
      </c>
      <c r="H1125" s="6">
        <v>1456</v>
      </c>
    </row>
    <row r="1126" s="2" customFormat="true" ht="22.5" customHeight="true" spans="1:8">
      <c r="A1126" s="6">
        <f>1124</f>
        <v>1124</v>
      </c>
      <c r="B1126" s="6">
        <v>44663</v>
      </c>
      <c r="C1126" s="6" t="s">
        <v>1150</v>
      </c>
      <c r="D1126" s="6" t="s">
        <v>14</v>
      </c>
      <c r="E1126" s="6" t="s">
        <v>471</v>
      </c>
      <c r="F1126" s="6" t="s">
        <v>12</v>
      </c>
      <c r="G1126" s="6">
        <v>2</v>
      </c>
      <c r="H1126" s="6">
        <v>1456</v>
      </c>
    </row>
    <row r="1127" s="2" customFormat="true" ht="22.5" customHeight="true" spans="1:8">
      <c r="A1127" s="6">
        <f>1125</f>
        <v>1125</v>
      </c>
      <c r="B1127" s="6">
        <v>44663</v>
      </c>
      <c r="C1127" s="6" t="s">
        <v>425</v>
      </c>
      <c r="D1127" s="6" t="s">
        <v>10</v>
      </c>
      <c r="E1127" s="6" t="s">
        <v>20</v>
      </c>
      <c r="F1127" s="6" t="s">
        <v>12</v>
      </c>
      <c r="G1127" s="6">
        <v>1</v>
      </c>
      <c r="H1127" s="6">
        <v>793</v>
      </c>
    </row>
    <row r="1128" s="2" customFormat="true" ht="22.5" customHeight="true" spans="1:8">
      <c r="A1128" s="6">
        <f>1126</f>
        <v>1126</v>
      </c>
      <c r="B1128" s="6">
        <v>44691</v>
      </c>
      <c r="C1128" s="6" t="s">
        <v>1151</v>
      </c>
      <c r="D1128" s="6" t="s">
        <v>14</v>
      </c>
      <c r="E1128" s="6" t="s">
        <v>63</v>
      </c>
      <c r="F1128" s="6" t="s">
        <v>12</v>
      </c>
      <c r="G1128" s="6">
        <v>1</v>
      </c>
      <c r="H1128" s="6">
        <v>701</v>
      </c>
    </row>
    <row r="1129" s="2" customFormat="true" ht="22.5" customHeight="true" spans="1:8">
      <c r="A1129" s="6">
        <f>1127</f>
        <v>1127</v>
      </c>
      <c r="B1129" s="6">
        <v>44691</v>
      </c>
      <c r="C1129" s="6" t="s">
        <v>1152</v>
      </c>
      <c r="D1129" s="6" t="s">
        <v>14</v>
      </c>
      <c r="E1129" s="6" t="s">
        <v>203</v>
      </c>
      <c r="F1129" s="6" t="s">
        <v>12</v>
      </c>
      <c r="G1129" s="6">
        <v>5</v>
      </c>
      <c r="H1129" s="6">
        <v>3236</v>
      </c>
    </row>
    <row r="1130" s="2" customFormat="true" ht="22.5" customHeight="true" spans="1:8">
      <c r="A1130" s="6">
        <f>1128</f>
        <v>1128</v>
      </c>
      <c r="B1130" s="6">
        <v>44691</v>
      </c>
      <c r="C1130" s="6" t="s">
        <v>1153</v>
      </c>
      <c r="D1130" s="6" t="s">
        <v>14</v>
      </c>
      <c r="E1130" s="6" t="s">
        <v>203</v>
      </c>
      <c r="F1130" s="6" t="s">
        <v>12</v>
      </c>
      <c r="G1130" s="6">
        <v>2</v>
      </c>
      <c r="H1130" s="6">
        <v>1456</v>
      </c>
    </row>
    <row r="1131" s="2" customFormat="true" ht="22.5" customHeight="true" spans="1:8">
      <c r="A1131" s="6">
        <f>1129</f>
        <v>1129</v>
      </c>
      <c r="B1131" s="6">
        <v>44691</v>
      </c>
      <c r="C1131" s="6" t="s">
        <v>1154</v>
      </c>
      <c r="D1131" s="6" t="s">
        <v>14</v>
      </c>
      <c r="E1131" s="6" t="s">
        <v>203</v>
      </c>
      <c r="F1131" s="6" t="s">
        <v>18</v>
      </c>
      <c r="G1131" s="6">
        <v>1</v>
      </c>
      <c r="H1131" s="6">
        <v>663</v>
      </c>
    </row>
    <row r="1132" s="2" customFormat="true" ht="22.5" customHeight="true" spans="1:8">
      <c r="A1132" s="6">
        <f>1130</f>
        <v>1130</v>
      </c>
      <c r="B1132" s="6">
        <v>44691</v>
      </c>
      <c r="C1132" s="6" t="s">
        <v>1155</v>
      </c>
      <c r="D1132" s="6" t="s">
        <v>10</v>
      </c>
      <c r="E1132" s="6" t="s">
        <v>458</v>
      </c>
      <c r="F1132" s="6" t="s">
        <v>12</v>
      </c>
      <c r="G1132" s="6">
        <v>1</v>
      </c>
      <c r="H1132" s="6">
        <v>793</v>
      </c>
    </row>
    <row r="1133" s="2" customFormat="true" ht="22.5" customHeight="true" spans="1:8">
      <c r="A1133" s="6">
        <f>1131</f>
        <v>1131</v>
      </c>
      <c r="B1133" s="6">
        <v>44722</v>
      </c>
      <c r="C1133" s="6" t="s">
        <v>1156</v>
      </c>
      <c r="D1133" s="6" t="s">
        <v>14</v>
      </c>
      <c r="E1133" s="6" t="s">
        <v>34</v>
      </c>
      <c r="F1133" s="6" t="s">
        <v>18</v>
      </c>
      <c r="G1133" s="6">
        <v>1</v>
      </c>
      <c r="H1133" s="6">
        <v>793</v>
      </c>
    </row>
    <row r="1134" s="2" customFormat="true" ht="22.5" customHeight="true" spans="1:8">
      <c r="A1134" s="6">
        <f>1132</f>
        <v>1132</v>
      </c>
      <c r="B1134" s="6">
        <v>44722</v>
      </c>
      <c r="C1134" s="6" t="s">
        <v>1157</v>
      </c>
      <c r="D1134" s="6" t="s">
        <v>14</v>
      </c>
      <c r="E1134" s="6" t="s">
        <v>45</v>
      </c>
      <c r="F1134" s="6" t="s">
        <v>12</v>
      </c>
      <c r="G1134" s="6">
        <v>1</v>
      </c>
      <c r="H1134" s="6">
        <v>759</v>
      </c>
    </row>
    <row r="1135" s="2" customFormat="true" ht="22.5" customHeight="true" spans="1:8">
      <c r="A1135" s="6">
        <f>1133</f>
        <v>1133</v>
      </c>
      <c r="B1135" s="6">
        <v>44753</v>
      </c>
      <c r="C1135" s="6" t="s">
        <v>1158</v>
      </c>
      <c r="D1135" s="6" t="s">
        <v>14</v>
      </c>
      <c r="E1135" s="6" t="s">
        <v>458</v>
      </c>
      <c r="F1135" s="6" t="s">
        <v>18</v>
      </c>
      <c r="G1135" s="6">
        <v>1</v>
      </c>
      <c r="H1135" s="6">
        <v>663</v>
      </c>
    </row>
    <row r="1136" s="2" customFormat="true" ht="22.5" customHeight="true" spans="1:8">
      <c r="A1136" s="6">
        <f>1134</f>
        <v>1134</v>
      </c>
      <c r="B1136" s="6">
        <v>44753</v>
      </c>
      <c r="C1136" s="6" t="s">
        <v>1159</v>
      </c>
      <c r="D1136" s="6" t="s">
        <v>14</v>
      </c>
      <c r="E1136" s="6" t="s">
        <v>471</v>
      </c>
      <c r="F1136" s="6" t="s">
        <v>18</v>
      </c>
      <c r="G1136" s="6">
        <v>2</v>
      </c>
      <c r="H1136" s="6">
        <v>1326</v>
      </c>
    </row>
    <row r="1137" s="2" customFormat="true" ht="22.5" customHeight="true" spans="1:8">
      <c r="A1137" s="6">
        <f>1135</f>
        <v>1135</v>
      </c>
      <c r="B1137" s="6">
        <v>44753</v>
      </c>
      <c r="C1137" s="6" t="s">
        <v>1160</v>
      </c>
      <c r="D1137" s="6" t="s">
        <v>14</v>
      </c>
      <c r="E1137" s="6" t="s">
        <v>458</v>
      </c>
      <c r="F1137" s="6" t="s">
        <v>18</v>
      </c>
      <c r="G1137" s="6">
        <v>3</v>
      </c>
      <c r="H1137" s="6">
        <v>1989</v>
      </c>
    </row>
    <row r="1138" s="2" customFormat="true" ht="22.5" customHeight="true" spans="1:8">
      <c r="A1138" s="6">
        <f>1136</f>
        <v>1136</v>
      </c>
      <c r="B1138" s="6">
        <v>44753</v>
      </c>
      <c r="C1138" s="6" t="s">
        <v>1161</v>
      </c>
      <c r="D1138" s="6" t="s">
        <v>10</v>
      </c>
      <c r="E1138" s="6" t="s">
        <v>203</v>
      </c>
      <c r="F1138" s="6" t="s">
        <v>12</v>
      </c>
      <c r="G1138" s="6">
        <v>2</v>
      </c>
      <c r="H1138" s="6">
        <v>1456</v>
      </c>
    </row>
    <row r="1139" s="2" customFormat="true" ht="22.5" customHeight="true" spans="1:8">
      <c r="A1139" s="6">
        <f>1137</f>
        <v>1137</v>
      </c>
      <c r="B1139" s="6">
        <v>44753</v>
      </c>
      <c r="C1139" s="6" t="s">
        <v>1162</v>
      </c>
      <c r="D1139" s="6" t="s">
        <v>14</v>
      </c>
      <c r="E1139" s="6" t="s">
        <v>458</v>
      </c>
      <c r="F1139" s="6" t="s">
        <v>12</v>
      </c>
      <c r="G1139" s="6">
        <v>2</v>
      </c>
      <c r="H1139" s="6">
        <v>1456</v>
      </c>
    </row>
    <row r="1140" s="2" customFormat="true" ht="22.5" customHeight="true" spans="1:8">
      <c r="A1140" s="6">
        <f>1138</f>
        <v>1138</v>
      </c>
      <c r="B1140" s="6">
        <v>44753</v>
      </c>
      <c r="C1140" s="6" t="s">
        <v>1163</v>
      </c>
      <c r="D1140" s="6" t="s">
        <v>14</v>
      </c>
      <c r="E1140" s="6" t="s">
        <v>458</v>
      </c>
      <c r="F1140" s="6" t="s">
        <v>12</v>
      </c>
      <c r="G1140" s="6">
        <v>1</v>
      </c>
      <c r="H1140" s="6">
        <v>793</v>
      </c>
    </row>
    <row r="1141" s="2" customFormat="true" ht="22.5" customHeight="true" spans="1:8">
      <c r="A1141" s="6">
        <f>1139</f>
        <v>1139</v>
      </c>
      <c r="B1141" s="6">
        <v>44753</v>
      </c>
      <c r="C1141" s="6" t="s">
        <v>1164</v>
      </c>
      <c r="D1141" s="6" t="s">
        <v>10</v>
      </c>
      <c r="E1141" s="6" t="s">
        <v>471</v>
      </c>
      <c r="F1141" s="6" t="s">
        <v>12</v>
      </c>
      <c r="G1141" s="6">
        <v>2</v>
      </c>
      <c r="H1141" s="6">
        <v>1247</v>
      </c>
    </row>
    <row r="1142" s="2" customFormat="true" ht="22.5" customHeight="true" spans="1:8">
      <c r="A1142" s="6">
        <f>1140</f>
        <v>1140</v>
      </c>
      <c r="B1142" s="6">
        <v>44781</v>
      </c>
      <c r="C1142" s="6" t="s">
        <v>1165</v>
      </c>
      <c r="D1142" s="6" t="s">
        <v>10</v>
      </c>
      <c r="E1142" s="6" t="s">
        <v>20</v>
      </c>
      <c r="F1142" s="6" t="s">
        <v>12</v>
      </c>
      <c r="G1142" s="6">
        <v>2</v>
      </c>
      <c r="H1142" s="6">
        <v>1586</v>
      </c>
    </row>
    <row r="1143" s="2" customFormat="true" ht="22.5" customHeight="true" spans="1:8">
      <c r="A1143" s="6">
        <f>1141</f>
        <v>1141</v>
      </c>
      <c r="B1143" s="6">
        <v>44782</v>
      </c>
      <c r="C1143" s="6" t="s">
        <v>33</v>
      </c>
      <c r="D1143" s="6" t="s">
        <v>10</v>
      </c>
      <c r="E1143" s="6" t="s">
        <v>20</v>
      </c>
      <c r="F1143" s="6" t="s">
        <v>12</v>
      </c>
      <c r="G1143" s="6">
        <v>3</v>
      </c>
      <c r="H1143" s="6">
        <v>1910</v>
      </c>
    </row>
    <row r="1144" s="2" customFormat="true" ht="22.5" customHeight="true" spans="1:8">
      <c r="A1144" s="6">
        <f>1142</f>
        <v>1142</v>
      </c>
      <c r="B1144" s="6">
        <v>44782</v>
      </c>
      <c r="C1144" s="6" t="s">
        <v>1166</v>
      </c>
      <c r="D1144" s="6" t="s">
        <v>14</v>
      </c>
      <c r="E1144" s="6" t="s">
        <v>20</v>
      </c>
      <c r="F1144" s="6" t="s">
        <v>292</v>
      </c>
      <c r="G1144" s="6">
        <v>1</v>
      </c>
      <c r="H1144" s="6">
        <v>454</v>
      </c>
    </row>
    <row r="1145" s="2" customFormat="true" ht="22.5" customHeight="true" spans="1:8">
      <c r="A1145" s="6">
        <f>1143</f>
        <v>1143</v>
      </c>
      <c r="B1145" s="6">
        <v>44774</v>
      </c>
      <c r="C1145" s="6" t="s">
        <v>1167</v>
      </c>
      <c r="D1145" s="6" t="s">
        <v>10</v>
      </c>
      <c r="E1145" s="6" t="s">
        <v>45</v>
      </c>
      <c r="F1145" s="6" t="s">
        <v>12</v>
      </c>
      <c r="G1145" s="6">
        <v>1</v>
      </c>
      <c r="H1145" s="6">
        <v>739</v>
      </c>
    </row>
    <row r="1146" s="2" customFormat="true" ht="22.5" customHeight="true" spans="1:8">
      <c r="A1146" s="6">
        <f>1144</f>
        <v>1144</v>
      </c>
      <c r="B1146" s="6">
        <v>44774</v>
      </c>
      <c r="C1146" s="6" t="s">
        <v>1168</v>
      </c>
      <c r="D1146" s="6" t="s">
        <v>10</v>
      </c>
      <c r="E1146" s="6" t="s">
        <v>460</v>
      </c>
      <c r="F1146" s="6" t="s">
        <v>12</v>
      </c>
      <c r="G1146" s="6">
        <v>1</v>
      </c>
      <c r="H1146" s="6">
        <v>734</v>
      </c>
    </row>
    <row r="1147" s="2" customFormat="true" ht="22.5" customHeight="true" spans="1:8">
      <c r="A1147" s="6">
        <f>1145</f>
        <v>1145</v>
      </c>
      <c r="B1147" s="6">
        <v>44931</v>
      </c>
      <c r="C1147" s="6" t="s">
        <v>1169</v>
      </c>
      <c r="D1147" s="6" t="s">
        <v>14</v>
      </c>
      <c r="E1147" s="6" t="s">
        <v>45</v>
      </c>
      <c r="F1147" s="6" t="s">
        <v>12</v>
      </c>
      <c r="G1147" s="6">
        <v>1</v>
      </c>
      <c r="H1147" s="6">
        <v>807</v>
      </c>
    </row>
    <row r="1148" s="2" customFormat="true" ht="22.5" customHeight="true" spans="1:8">
      <c r="A1148" s="6">
        <f>1146</f>
        <v>1146</v>
      </c>
      <c r="B1148" s="6">
        <v>44932</v>
      </c>
      <c r="C1148" s="6" t="s">
        <v>1170</v>
      </c>
      <c r="D1148" s="6" t="s">
        <v>14</v>
      </c>
      <c r="E1148" s="6" t="s">
        <v>335</v>
      </c>
      <c r="F1148" s="6" t="s">
        <v>12</v>
      </c>
      <c r="G1148" s="6">
        <v>1</v>
      </c>
      <c r="H1148" s="6">
        <v>713</v>
      </c>
    </row>
    <row r="1149" s="2" customFormat="true" ht="22.5" customHeight="true" spans="1:8">
      <c r="A1149" s="6">
        <f>1147</f>
        <v>1147</v>
      </c>
      <c r="B1149" s="6">
        <v>44963</v>
      </c>
      <c r="C1149" s="6" t="s">
        <v>1171</v>
      </c>
      <c r="D1149" s="6" t="s">
        <v>14</v>
      </c>
      <c r="E1149" s="6" t="s">
        <v>81</v>
      </c>
      <c r="F1149" s="6" t="s">
        <v>12</v>
      </c>
      <c r="G1149" s="6">
        <v>1</v>
      </c>
      <c r="H1149" s="6">
        <v>793</v>
      </c>
    </row>
    <row r="1150" s="2" customFormat="true" ht="22.5" customHeight="true" spans="1:8">
      <c r="A1150" s="6">
        <f>1148</f>
        <v>1148</v>
      </c>
      <c r="B1150" s="6">
        <v>44963</v>
      </c>
      <c r="C1150" s="6" t="s">
        <v>1172</v>
      </c>
      <c r="D1150" s="6" t="s">
        <v>14</v>
      </c>
      <c r="E1150" s="6" t="s">
        <v>309</v>
      </c>
      <c r="F1150" s="6" t="s">
        <v>12</v>
      </c>
      <c r="G1150" s="6">
        <v>1</v>
      </c>
      <c r="H1150" s="6">
        <v>713</v>
      </c>
    </row>
    <row r="1151" s="2" customFormat="true" ht="22.5" customHeight="true" spans="1:8">
      <c r="A1151" s="6">
        <f>1149</f>
        <v>1149</v>
      </c>
      <c r="B1151" s="6">
        <v>44963</v>
      </c>
      <c r="C1151" s="6" t="s">
        <v>1173</v>
      </c>
      <c r="D1151" s="6" t="s">
        <v>10</v>
      </c>
      <c r="E1151" s="6" t="s">
        <v>81</v>
      </c>
      <c r="F1151" s="6" t="s">
        <v>12</v>
      </c>
      <c r="G1151" s="6">
        <v>1</v>
      </c>
      <c r="H1151" s="6">
        <v>793</v>
      </c>
    </row>
    <row r="1152" s="2" customFormat="true" ht="22.5" customHeight="true" spans="1:8">
      <c r="A1152" s="6">
        <f>1150</f>
        <v>1150</v>
      </c>
      <c r="B1152" s="6">
        <v>44963</v>
      </c>
      <c r="C1152" s="6" t="s">
        <v>1174</v>
      </c>
      <c r="D1152" s="6" t="s">
        <v>14</v>
      </c>
      <c r="E1152" s="6" t="s">
        <v>203</v>
      </c>
      <c r="F1152" s="6" t="s">
        <v>12</v>
      </c>
      <c r="G1152" s="6">
        <v>1</v>
      </c>
      <c r="H1152" s="6">
        <v>793</v>
      </c>
    </row>
    <row r="1153" s="2" customFormat="true" ht="22.5" customHeight="true" spans="1:8">
      <c r="A1153" s="6">
        <f>1151</f>
        <v>1151</v>
      </c>
      <c r="B1153" s="6">
        <v>44963</v>
      </c>
      <c r="C1153" s="6" t="s">
        <v>1175</v>
      </c>
      <c r="D1153" s="6" t="s">
        <v>10</v>
      </c>
      <c r="E1153" s="6" t="s">
        <v>203</v>
      </c>
      <c r="F1153" s="6" t="s">
        <v>12</v>
      </c>
      <c r="G1153" s="6">
        <v>1</v>
      </c>
      <c r="H1153" s="6">
        <v>793</v>
      </c>
    </row>
    <row r="1154" s="2" customFormat="true" ht="22.5" customHeight="true" spans="1:8">
      <c r="A1154" s="6">
        <f>1152</f>
        <v>1152</v>
      </c>
      <c r="B1154" s="6">
        <v>44963</v>
      </c>
      <c r="C1154" s="6" t="s">
        <v>1176</v>
      </c>
      <c r="D1154" s="6" t="s">
        <v>14</v>
      </c>
      <c r="E1154" s="6" t="s">
        <v>539</v>
      </c>
      <c r="F1154" s="6" t="s">
        <v>12</v>
      </c>
      <c r="G1154" s="6">
        <v>1</v>
      </c>
      <c r="H1154" s="6">
        <v>793</v>
      </c>
    </row>
    <row r="1155" s="2" customFormat="true" ht="22.5" customHeight="true" spans="1:8">
      <c r="A1155" s="6">
        <f>1153</f>
        <v>1153</v>
      </c>
      <c r="B1155" s="6">
        <v>44991</v>
      </c>
      <c r="C1155" s="6" t="s">
        <v>1177</v>
      </c>
      <c r="D1155" s="6" t="s">
        <v>10</v>
      </c>
      <c r="E1155" s="6" t="s">
        <v>59</v>
      </c>
      <c r="F1155" s="6" t="s">
        <v>18</v>
      </c>
      <c r="G1155" s="6">
        <v>1</v>
      </c>
      <c r="H1155" s="6">
        <v>653</v>
      </c>
    </row>
    <row r="1156" s="2" customFormat="true" ht="22.5" customHeight="true" spans="1:8">
      <c r="A1156" s="6">
        <f>1154</f>
        <v>1154</v>
      </c>
      <c r="B1156" s="6">
        <v>44991</v>
      </c>
      <c r="C1156" s="6" t="s">
        <v>1178</v>
      </c>
      <c r="D1156" s="6" t="s">
        <v>14</v>
      </c>
      <c r="E1156" s="6" t="s">
        <v>59</v>
      </c>
      <c r="F1156" s="6" t="s">
        <v>12</v>
      </c>
      <c r="G1156" s="6">
        <v>1</v>
      </c>
      <c r="H1156" s="6">
        <v>749</v>
      </c>
    </row>
    <row r="1157" s="2" customFormat="true" ht="22.5" customHeight="true" spans="1:8">
      <c r="A1157" s="6">
        <f>1155</f>
        <v>1155</v>
      </c>
      <c r="B1157" s="6">
        <v>44988</v>
      </c>
      <c r="C1157" s="6" t="s">
        <v>1179</v>
      </c>
      <c r="D1157" s="6" t="s">
        <v>14</v>
      </c>
      <c r="E1157" s="6" t="s">
        <v>40</v>
      </c>
      <c r="F1157" s="6" t="s">
        <v>18</v>
      </c>
      <c r="G1157" s="6">
        <v>1</v>
      </c>
      <c r="H1157" s="6">
        <v>723</v>
      </c>
    </row>
    <row r="1158" s="2" customFormat="true" ht="22.5" customHeight="true" spans="1:8">
      <c r="A1158" s="6">
        <f>1156</f>
        <v>1156</v>
      </c>
      <c r="B1158" s="6">
        <v>44988</v>
      </c>
      <c r="C1158" s="6" t="s">
        <v>1180</v>
      </c>
      <c r="D1158" s="6" t="s">
        <v>10</v>
      </c>
      <c r="E1158" s="6" t="s">
        <v>40</v>
      </c>
      <c r="F1158" s="6" t="s">
        <v>18</v>
      </c>
      <c r="G1158" s="6">
        <v>1</v>
      </c>
      <c r="H1158" s="6">
        <v>683</v>
      </c>
    </row>
    <row r="1159" s="2" customFormat="true" ht="22.5" customHeight="true" spans="1:8">
      <c r="A1159" s="6">
        <f>1157</f>
        <v>1157</v>
      </c>
      <c r="B1159" s="6">
        <v>44991</v>
      </c>
      <c r="C1159" s="6" t="s">
        <v>1181</v>
      </c>
      <c r="D1159" s="6" t="s">
        <v>14</v>
      </c>
      <c r="E1159" s="6" t="s">
        <v>59</v>
      </c>
      <c r="F1159" s="6" t="s">
        <v>12</v>
      </c>
      <c r="G1159" s="6">
        <v>3</v>
      </c>
      <c r="H1159" s="6">
        <v>2099</v>
      </c>
    </row>
    <row r="1160" s="2" customFormat="true" ht="22.5" customHeight="true" spans="1:8">
      <c r="A1160" s="6">
        <f>1158</f>
        <v>1158</v>
      </c>
      <c r="B1160" s="6">
        <v>44991</v>
      </c>
      <c r="C1160" s="6" t="s">
        <v>1182</v>
      </c>
      <c r="D1160" s="6" t="s">
        <v>14</v>
      </c>
      <c r="E1160" s="6" t="s">
        <v>59</v>
      </c>
      <c r="F1160" s="6" t="s">
        <v>12</v>
      </c>
      <c r="G1160" s="6">
        <v>1</v>
      </c>
      <c r="H1160" s="6">
        <v>749</v>
      </c>
    </row>
    <row r="1161" s="2" customFormat="true" ht="22.5" customHeight="true" spans="1:8">
      <c r="A1161" s="6">
        <f>1159</f>
        <v>1159</v>
      </c>
      <c r="B1161" s="6">
        <v>44992</v>
      </c>
      <c r="C1161" s="6" t="s">
        <v>1183</v>
      </c>
      <c r="D1161" s="6" t="s">
        <v>14</v>
      </c>
      <c r="E1161" s="6" t="s">
        <v>952</v>
      </c>
      <c r="F1161" s="6" t="s">
        <v>12</v>
      </c>
      <c r="G1161" s="6">
        <v>1</v>
      </c>
      <c r="H1161" s="6">
        <v>759</v>
      </c>
    </row>
    <row r="1162" s="2" customFormat="true" ht="22.5" customHeight="true" spans="1:8">
      <c r="A1162" s="6">
        <f>1160</f>
        <v>1160</v>
      </c>
      <c r="B1162" s="6">
        <v>44991</v>
      </c>
      <c r="C1162" s="6" t="s">
        <v>1184</v>
      </c>
      <c r="D1162" s="6" t="s">
        <v>10</v>
      </c>
      <c r="E1162" s="6" t="s">
        <v>55</v>
      </c>
      <c r="F1162" s="6" t="s">
        <v>12</v>
      </c>
      <c r="G1162" s="6">
        <v>1</v>
      </c>
      <c r="H1162" s="6">
        <v>749</v>
      </c>
    </row>
    <row r="1163" s="2" customFormat="true" ht="22.5" customHeight="true" spans="1:8">
      <c r="A1163" s="6">
        <f>1161</f>
        <v>1161</v>
      </c>
      <c r="B1163" s="6">
        <v>45020</v>
      </c>
      <c r="C1163" s="6" t="s">
        <v>1185</v>
      </c>
      <c r="D1163" s="6" t="s">
        <v>14</v>
      </c>
      <c r="E1163" s="6" t="s">
        <v>458</v>
      </c>
      <c r="F1163" s="6" t="s">
        <v>18</v>
      </c>
      <c r="G1163" s="6">
        <v>1</v>
      </c>
      <c r="H1163" s="6">
        <v>663</v>
      </c>
    </row>
    <row r="1164" s="2" customFormat="true" ht="22.5" customHeight="true" spans="1:8">
      <c r="A1164" s="6">
        <f>1162</f>
        <v>1162</v>
      </c>
      <c r="B1164" s="6">
        <v>45055</v>
      </c>
      <c r="C1164" s="6" t="s">
        <v>1186</v>
      </c>
      <c r="D1164" s="6" t="s">
        <v>10</v>
      </c>
      <c r="E1164" s="6" t="s">
        <v>30</v>
      </c>
      <c r="F1164" s="6" t="s">
        <v>18</v>
      </c>
      <c r="G1164" s="6">
        <v>1</v>
      </c>
      <c r="H1164" s="6">
        <v>653</v>
      </c>
    </row>
    <row r="1165" s="2" customFormat="true" ht="22.5" customHeight="true" spans="1:8">
      <c r="A1165" s="6">
        <f>1163</f>
        <v>1163</v>
      </c>
      <c r="B1165" s="6">
        <v>45055</v>
      </c>
      <c r="C1165" s="6" t="s">
        <v>1187</v>
      </c>
      <c r="D1165" s="6" t="s">
        <v>10</v>
      </c>
      <c r="E1165" s="6" t="s">
        <v>55</v>
      </c>
      <c r="F1165" s="6" t="s">
        <v>18</v>
      </c>
      <c r="G1165" s="6">
        <v>1</v>
      </c>
      <c r="H1165" s="6">
        <v>653</v>
      </c>
    </row>
    <row r="1166" s="2" customFormat="true" ht="22.5" customHeight="true" spans="1:8">
      <c r="A1166" s="6">
        <f>1164</f>
        <v>1164</v>
      </c>
      <c r="B1166" s="6">
        <v>45055</v>
      </c>
      <c r="C1166" s="6" t="s">
        <v>1188</v>
      </c>
      <c r="D1166" s="6" t="s">
        <v>10</v>
      </c>
      <c r="E1166" s="6" t="s">
        <v>55</v>
      </c>
      <c r="F1166" s="6" t="s">
        <v>18</v>
      </c>
      <c r="G1166" s="6">
        <v>1</v>
      </c>
      <c r="H1166" s="6">
        <v>653</v>
      </c>
    </row>
    <row r="1167" s="2" customFormat="true" ht="22.5" customHeight="true" spans="1:8">
      <c r="A1167" s="6">
        <f>1165</f>
        <v>1165</v>
      </c>
      <c r="B1167" s="6">
        <v>45055</v>
      </c>
      <c r="C1167" s="6" t="s">
        <v>1189</v>
      </c>
      <c r="D1167" s="6" t="s">
        <v>10</v>
      </c>
      <c r="E1167" s="6" t="s">
        <v>55</v>
      </c>
      <c r="F1167" s="6" t="s">
        <v>18</v>
      </c>
      <c r="G1167" s="6">
        <v>1</v>
      </c>
      <c r="H1167" s="6">
        <v>653</v>
      </c>
    </row>
    <row r="1168" s="2" customFormat="true" ht="22.5" customHeight="true" spans="1:8">
      <c r="A1168" s="6">
        <f>1166</f>
        <v>1166</v>
      </c>
      <c r="B1168" s="6">
        <v>45051</v>
      </c>
      <c r="C1168" s="6" t="s">
        <v>1190</v>
      </c>
      <c r="D1168" s="6" t="s">
        <v>14</v>
      </c>
      <c r="E1168" s="6" t="s">
        <v>539</v>
      </c>
      <c r="F1168" s="6" t="s">
        <v>18</v>
      </c>
      <c r="G1168" s="6">
        <v>1</v>
      </c>
      <c r="H1168" s="6">
        <v>663</v>
      </c>
    </row>
    <row r="1169" s="2" customFormat="true" ht="22.5" customHeight="true" spans="1:8">
      <c r="A1169" s="6">
        <f>1167</f>
        <v>1167</v>
      </c>
      <c r="B1169" s="6">
        <v>45054</v>
      </c>
      <c r="C1169" s="6" t="s">
        <v>1191</v>
      </c>
      <c r="D1169" s="6" t="s">
        <v>10</v>
      </c>
      <c r="E1169" s="6" t="s">
        <v>40</v>
      </c>
      <c r="F1169" s="6" t="s">
        <v>18</v>
      </c>
      <c r="G1169" s="6">
        <v>1</v>
      </c>
      <c r="H1169" s="6">
        <v>653</v>
      </c>
    </row>
    <row r="1170" s="2" customFormat="true" ht="22.5" customHeight="true" spans="1:8">
      <c r="A1170" s="6">
        <f>1168</f>
        <v>1168</v>
      </c>
      <c r="B1170" s="6">
        <v>45079</v>
      </c>
      <c r="C1170" s="6" t="s">
        <v>1192</v>
      </c>
      <c r="D1170" s="6" t="s">
        <v>10</v>
      </c>
      <c r="E1170" s="6" t="s">
        <v>539</v>
      </c>
      <c r="F1170" s="6" t="s">
        <v>18</v>
      </c>
      <c r="G1170" s="6">
        <v>4</v>
      </c>
      <c r="H1170" s="6">
        <v>2234</v>
      </c>
    </row>
    <row r="1171" s="2" customFormat="true" ht="22.5" customHeight="true" spans="1:8">
      <c r="A1171" s="6">
        <f>1169</f>
        <v>1169</v>
      </c>
      <c r="B1171" s="6">
        <v>45083</v>
      </c>
      <c r="C1171" s="6" t="s">
        <v>1193</v>
      </c>
      <c r="D1171" s="6" t="s">
        <v>10</v>
      </c>
      <c r="E1171" s="6" t="s">
        <v>30</v>
      </c>
      <c r="F1171" s="6" t="s">
        <v>18</v>
      </c>
      <c r="G1171" s="6">
        <v>1</v>
      </c>
      <c r="H1171" s="6">
        <v>633</v>
      </c>
    </row>
    <row r="1172" s="2" customFormat="true" ht="22.5" customHeight="true" spans="1:8">
      <c r="A1172" s="6">
        <f>1170</f>
        <v>1170</v>
      </c>
      <c r="B1172" s="6">
        <v>45082</v>
      </c>
      <c r="C1172" s="6" t="s">
        <v>1194</v>
      </c>
      <c r="D1172" s="6" t="s">
        <v>14</v>
      </c>
      <c r="E1172" s="6" t="s">
        <v>45</v>
      </c>
      <c r="F1172" s="6" t="s">
        <v>12</v>
      </c>
      <c r="G1172" s="6">
        <v>1</v>
      </c>
      <c r="H1172" s="6">
        <v>759</v>
      </c>
    </row>
    <row r="1173" s="2" customFormat="true" ht="22.5" customHeight="true" spans="1:8">
      <c r="A1173" s="6">
        <f>1171</f>
        <v>1171</v>
      </c>
      <c r="B1173" s="6">
        <v>45083</v>
      </c>
      <c r="C1173" s="6" t="s">
        <v>974</v>
      </c>
      <c r="D1173" s="6" t="s">
        <v>14</v>
      </c>
      <c r="E1173" s="6" t="s">
        <v>59</v>
      </c>
      <c r="F1173" s="6" t="s">
        <v>12</v>
      </c>
      <c r="G1173" s="6">
        <v>2</v>
      </c>
      <c r="H1173" s="6">
        <v>1346</v>
      </c>
    </row>
    <row r="1174" s="2" customFormat="true" ht="22.5" customHeight="true" spans="1:8">
      <c r="A1174" s="6">
        <f>1172</f>
        <v>1172</v>
      </c>
      <c r="B1174" s="6">
        <v>45082</v>
      </c>
      <c r="C1174" s="6" t="s">
        <v>1195</v>
      </c>
      <c r="D1174" s="6" t="s">
        <v>10</v>
      </c>
      <c r="E1174" s="6" t="s">
        <v>871</v>
      </c>
      <c r="F1174" s="6" t="s">
        <v>12</v>
      </c>
      <c r="G1174" s="6">
        <v>1</v>
      </c>
      <c r="H1174" s="6">
        <v>713</v>
      </c>
    </row>
    <row r="1175" s="2" customFormat="true" ht="22.5" customHeight="true" spans="1:8">
      <c r="A1175" s="6">
        <f>1173</f>
        <v>1173</v>
      </c>
      <c r="B1175" s="6">
        <v>45083</v>
      </c>
      <c r="C1175" s="6" t="s">
        <v>1196</v>
      </c>
      <c r="D1175" s="6" t="s">
        <v>10</v>
      </c>
      <c r="E1175" s="6" t="s">
        <v>40</v>
      </c>
      <c r="F1175" s="6" t="s">
        <v>12</v>
      </c>
      <c r="G1175" s="6">
        <v>1</v>
      </c>
      <c r="H1175" s="6">
        <v>713</v>
      </c>
    </row>
    <row r="1176" s="2" customFormat="true" ht="22.5" customHeight="true" spans="1:8">
      <c r="A1176" s="6">
        <f>1174</f>
        <v>1174</v>
      </c>
      <c r="B1176" s="6">
        <v>45079</v>
      </c>
      <c r="C1176" s="6" t="s">
        <v>1197</v>
      </c>
      <c r="D1176" s="6" t="s">
        <v>14</v>
      </c>
      <c r="E1176" s="6" t="s">
        <v>458</v>
      </c>
      <c r="F1176" s="6" t="s">
        <v>12</v>
      </c>
      <c r="G1176" s="6">
        <v>2</v>
      </c>
      <c r="H1176" s="6">
        <v>1456</v>
      </c>
    </row>
    <row r="1177" s="2" customFormat="true" ht="22.5" customHeight="true" spans="1:8">
      <c r="A1177" s="6">
        <f>1175</f>
        <v>1175</v>
      </c>
      <c r="B1177" s="6">
        <v>45079</v>
      </c>
      <c r="C1177" s="6" t="s">
        <v>1198</v>
      </c>
      <c r="D1177" s="6" t="s">
        <v>14</v>
      </c>
      <c r="E1177" s="6" t="s">
        <v>539</v>
      </c>
      <c r="F1177" s="6" t="s">
        <v>12</v>
      </c>
      <c r="G1177" s="6">
        <v>3</v>
      </c>
      <c r="H1177" s="6">
        <v>2119</v>
      </c>
    </row>
    <row r="1178" s="2" customFormat="true" ht="22.5" customHeight="true" spans="1:8">
      <c r="A1178" s="6">
        <f>1176</f>
        <v>1176</v>
      </c>
      <c r="B1178" s="6">
        <v>45111</v>
      </c>
      <c r="C1178" s="6" t="s">
        <v>1199</v>
      </c>
      <c r="D1178" s="6" t="s">
        <v>10</v>
      </c>
      <c r="E1178" s="6" t="s">
        <v>460</v>
      </c>
      <c r="F1178" s="6" t="s">
        <v>292</v>
      </c>
      <c r="G1178" s="6">
        <v>2</v>
      </c>
      <c r="H1178" s="6">
        <v>1090</v>
      </c>
    </row>
    <row r="1179" s="2" customFormat="true" ht="22.5" customHeight="true" spans="1:8">
      <c r="A1179" s="6">
        <f>1177</f>
        <v>1177</v>
      </c>
      <c r="B1179" s="6">
        <v>45112</v>
      </c>
      <c r="C1179" s="6" t="s">
        <v>1200</v>
      </c>
      <c r="D1179" s="6" t="s">
        <v>14</v>
      </c>
      <c r="E1179" s="6" t="s">
        <v>270</v>
      </c>
      <c r="F1179" s="6" t="s">
        <v>18</v>
      </c>
      <c r="G1179" s="6">
        <v>2</v>
      </c>
      <c r="H1179" s="6">
        <v>1266</v>
      </c>
    </row>
    <row r="1180" s="2" customFormat="true" ht="22.5" customHeight="true" spans="1:8">
      <c r="A1180" s="6">
        <f>1178</f>
        <v>1178</v>
      </c>
      <c r="B1180" s="6">
        <v>45110</v>
      </c>
      <c r="C1180" s="6" t="s">
        <v>1201</v>
      </c>
      <c r="D1180" s="6" t="s">
        <v>14</v>
      </c>
      <c r="E1180" s="6" t="s">
        <v>20</v>
      </c>
      <c r="F1180" s="6" t="s">
        <v>12</v>
      </c>
      <c r="G1180" s="6">
        <v>1</v>
      </c>
      <c r="H1180" s="6">
        <v>793</v>
      </c>
    </row>
    <row r="1181" s="2" customFormat="true" ht="22.5" customHeight="true" spans="1:8">
      <c r="A1181" s="6">
        <f>1179</f>
        <v>1179</v>
      </c>
      <c r="B1181" s="6">
        <v>45110</v>
      </c>
      <c r="C1181" s="6" t="s">
        <v>1202</v>
      </c>
      <c r="D1181" s="6" t="s">
        <v>10</v>
      </c>
      <c r="E1181" s="6" t="s">
        <v>17</v>
      </c>
      <c r="F1181" s="6" t="s">
        <v>12</v>
      </c>
      <c r="G1181" s="6">
        <v>1</v>
      </c>
      <c r="H1181" s="6">
        <v>793</v>
      </c>
    </row>
    <row r="1182" s="2" customFormat="true" ht="22.5" customHeight="true" spans="1:8">
      <c r="A1182" s="6">
        <f>1180</f>
        <v>1180</v>
      </c>
      <c r="B1182" s="6">
        <v>45108</v>
      </c>
      <c r="C1182" s="6" t="s">
        <v>1203</v>
      </c>
      <c r="D1182" s="6" t="s">
        <v>14</v>
      </c>
      <c r="E1182" s="6" t="s">
        <v>26</v>
      </c>
      <c r="F1182" s="6" t="s">
        <v>292</v>
      </c>
      <c r="G1182" s="6">
        <v>2</v>
      </c>
      <c r="H1182" s="6">
        <v>1387</v>
      </c>
    </row>
    <row r="1183" s="2" customFormat="true" ht="22.5" customHeight="true" spans="1:8">
      <c r="A1183" s="6">
        <f>1181</f>
        <v>1181</v>
      </c>
      <c r="B1183" s="6">
        <v>45112</v>
      </c>
      <c r="C1183" s="6" t="s">
        <v>1204</v>
      </c>
      <c r="D1183" s="6" t="s">
        <v>14</v>
      </c>
      <c r="E1183" s="6" t="s">
        <v>40</v>
      </c>
      <c r="F1183" s="6" t="s">
        <v>12</v>
      </c>
      <c r="G1183" s="6">
        <v>1</v>
      </c>
      <c r="H1183" s="6">
        <v>713</v>
      </c>
    </row>
    <row r="1184" s="2" customFormat="true" ht="22.5" customHeight="true" spans="1:8">
      <c r="A1184" s="6">
        <f>1182</f>
        <v>1182</v>
      </c>
      <c r="B1184" s="6">
        <v>45112</v>
      </c>
      <c r="C1184" s="6" t="s">
        <v>1205</v>
      </c>
      <c r="D1184" s="6" t="s">
        <v>14</v>
      </c>
      <c r="E1184" s="6" t="s">
        <v>40</v>
      </c>
      <c r="F1184" s="6" t="s">
        <v>12</v>
      </c>
      <c r="G1184" s="6">
        <v>1</v>
      </c>
      <c r="H1184" s="6">
        <v>713</v>
      </c>
    </row>
    <row r="1185" s="2" customFormat="true" ht="22.5" customHeight="true" spans="1:8">
      <c r="A1185" s="6">
        <f>1183</f>
        <v>1183</v>
      </c>
      <c r="B1185" s="6">
        <v>45110</v>
      </c>
      <c r="C1185" s="6" t="s">
        <v>1206</v>
      </c>
      <c r="D1185" s="6" t="s">
        <v>10</v>
      </c>
      <c r="E1185" s="6" t="s">
        <v>203</v>
      </c>
      <c r="F1185" s="6" t="s">
        <v>12</v>
      </c>
      <c r="G1185" s="6">
        <v>2</v>
      </c>
      <c r="H1185" s="6">
        <v>1586</v>
      </c>
    </row>
    <row r="1186" s="2" customFormat="true" ht="22.5" customHeight="true" spans="1:8">
      <c r="A1186" s="6">
        <f>1184</f>
        <v>1184</v>
      </c>
      <c r="B1186" s="6">
        <v>45112</v>
      </c>
      <c r="C1186" s="6" t="s">
        <v>1207</v>
      </c>
      <c r="D1186" s="6" t="s">
        <v>14</v>
      </c>
      <c r="E1186" s="6" t="s">
        <v>59</v>
      </c>
      <c r="F1186" s="6" t="s">
        <v>12</v>
      </c>
      <c r="G1186" s="6">
        <v>1</v>
      </c>
      <c r="H1186" s="6">
        <v>663</v>
      </c>
    </row>
    <row r="1187" s="2" customFormat="true" ht="22.5" customHeight="true" spans="1:8">
      <c r="A1187" s="6">
        <f>1185</f>
        <v>1185</v>
      </c>
      <c r="B1187" s="6">
        <v>45142</v>
      </c>
      <c r="C1187" s="6" t="s">
        <v>1208</v>
      </c>
      <c r="D1187" s="6" t="s">
        <v>10</v>
      </c>
      <c r="E1187" s="6" t="s">
        <v>55</v>
      </c>
      <c r="F1187" s="6" t="s">
        <v>12</v>
      </c>
      <c r="G1187" s="6">
        <v>1</v>
      </c>
      <c r="H1187" s="6">
        <v>663</v>
      </c>
    </row>
    <row r="1188" s="2" customFormat="true" ht="22.5" customHeight="true" spans="1:8">
      <c r="A1188" s="6">
        <f>1186</f>
        <v>1186</v>
      </c>
      <c r="B1188" s="6">
        <v>45141</v>
      </c>
      <c r="C1188" s="6" t="s">
        <v>1209</v>
      </c>
      <c r="D1188" s="6" t="s">
        <v>10</v>
      </c>
      <c r="E1188" s="6" t="s">
        <v>34</v>
      </c>
      <c r="F1188" s="6" t="s">
        <v>18</v>
      </c>
      <c r="G1188" s="6">
        <v>1</v>
      </c>
      <c r="H1188" s="6">
        <v>663</v>
      </c>
    </row>
    <row r="1189" s="2" customFormat="true" ht="22.5" customHeight="true" spans="1:8">
      <c r="A1189" s="6">
        <f>1187</f>
        <v>1187</v>
      </c>
      <c r="B1189" s="6">
        <v>45142</v>
      </c>
      <c r="C1189" s="6" t="s">
        <v>1210</v>
      </c>
      <c r="D1189" s="6" t="s">
        <v>10</v>
      </c>
      <c r="E1189" s="6" t="s">
        <v>30</v>
      </c>
      <c r="F1189" s="6" t="s">
        <v>18</v>
      </c>
      <c r="G1189" s="6">
        <v>2</v>
      </c>
      <c r="H1189" s="6">
        <v>1107</v>
      </c>
    </row>
    <row r="1190" s="2" customFormat="true" ht="22.5" customHeight="true" spans="1:8">
      <c r="A1190" s="6">
        <f>1188</f>
        <v>1188</v>
      </c>
      <c r="B1190" s="6">
        <v>45141</v>
      </c>
      <c r="C1190" s="6" t="s">
        <v>1211</v>
      </c>
      <c r="D1190" s="6" t="s">
        <v>14</v>
      </c>
      <c r="E1190" s="6" t="s">
        <v>45</v>
      </c>
      <c r="F1190" s="6" t="s">
        <v>292</v>
      </c>
      <c r="G1190" s="6">
        <v>1</v>
      </c>
      <c r="H1190" s="6">
        <v>522</v>
      </c>
    </row>
    <row r="1191" s="2" customFormat="true" ht="22.5" customHeight="true" spans="1:8">
      <c r="A1191" s="6">
        <f>1189</f>
        <v>1189</v>
      </c>
      <c r="B1191" s="6">
        <v>45141</v>
      </c>
      <c r="C1191" s="6" t="s">
        <v>1212</v>
      </c>
      <c r="D1191" s="6" t="s">
        <v>14</v>
      </c>
      <c r="E1191" s="6" t="s">
        <v>539</v>
      </c>
      <c r="F1191" s="6" t="s">
        <v>12</v>
      </c>
      <c r="G1191" s="6">
        <v>1</v>
      </c>
      <c r="H1191" s="6">
        <v>793</v>
      </c>
    </row>
    <row r="1192" s="2" customFormat="true" ht="22.5" customHeight="true" spans="1:8">
      <c r="A1192" s="6">
        <f>1190</f>
        <v>1190</v>
      </c>
      <c r="B1192" s="6">
        <v>45142</v>
      </c>
      <c r="C1192" s="6" t="s">
        <v>1213</v>
      </c>
      <c r="D1192" s="6" t="s">
        <v>10</v>
      </c>
      <c r="E1192" s="6" t="s">
        <v>55</v>
      </c>
      <c r="F1192" s="6" t="s">
        <v>292</v>
      </c>
      <c r="G1192" s="6">
        <v>1</v>
      </c>
      <c r="H1192" s="6">
        <v>494</v>
      </c>
    </row>
    <row r="1193" s="2" customFormat="true" ht="22.5" customHeight="true" spans="1:8">
      <c r="A1193" s="6">
        <f>1191</f>
        <v>1191</v>
      </c>
      <c r="B1193" s="6">
        <v>45142</v>
      </c>
      <c r="C1193" s="6" t="s">
        <v>1214</v>
      </c>
      <c r="D1193" s="6" t="s">
        <v>10</v>
      </c>
      <c r="E1193" s="6" t="s">
        <v>59</v>
      </c>
      <c r="F1193" s="6" t="s">
        <v>12</v>
      </c>
      <c r="G1193" s="6">
        <v>1</v>
      </c>
      <c r="H1193" s="6">
        <v>713</v>
      </c>
    </row>
    <row r="1194" s="2" customFormat="true" ht="22.5" customHeight="true" spans="1:8">
      <c r="A1194" s="6">
        <f>1192</f>
        <v>1192</v>
      </c>
      <c r="B1194" s="6">
        <v>45141</v>
      </c>
      <c r="C1194" s="6" t="s">
        <v>1215</v>
      </c>
      <c r="D1194" s="6" t="s">
        <v>10</v>
      </c>
      <c r="E1194" s="6" t="s">
        <v>471</v>
      </c>
      <c r="F1194" s="6" t="s">
        <v>12</v>
      </c>
      <c r="G1194" s="6">
        <v>1</v>
      </c>
      <c r="H1194" s="6">
        <v>793</v>
      </c>
    </row>
    <row r="1195" s="2" customFormat="true" ht="22.5" customHeight="true" spans="1:8">
      <c r="A1195" s="6">
        <f>1193</f>
        <v>1193</v>
      </c>
      <c r="B1195" s="6">
        <v>45141</v>
      </c>
      <c r="C1195" s="6" t="s">
        <v>1216</v>
      </c>
      <c r="D1195" s="6" t="s">
        <v>14</v>
      </c>
      <c r="E1195" s="6" t="s">
        <v>539</v>
      </c>
      <c r="F1195" s="6" t="s">
        <v>12</v>
      </c>
      <c r="G1195" s="6">
        <v>2</v>
      </c>
      <c r="H1195" s="6">
        <v>1247</v>
      </c>
    </row>
    <row r="1196" s="2" customFormat="true" ht="22.5" customHeight="true" spans="1:8">
      <c r="A1196" s="6">
        <f>1194</f>
        <v>1194</v>
      </c>
      <c r="B1196" s="6">
        <v>45141</v>
      </c>
      <c r="C1196" s="6" t="s">
        <v>1217</v>
      </c>
      <c r="D1196" s="6" t="s">
        <v>10</v>
      </c>
      <c r="E1196" s="6" t="s">
        <v>471</v>
      </c>
      <c r="F1196" s="6" t="s">
        <v>12</v>
      </c>
      <c r="G1196" s="6">
        <v>1</v>
      </c>
      <c r="H1196" s="6">
        <v>793</v>
      </c>
    </row>
    <row r="1197" s="2" customFormat="true" ht="22.5" customHeight="true" spans="1:8">
      <c r="A1197" s="6">
        <f>1195</f>
        <v>1195</v>
      </c>
      <c r="B1197" s="6">
        <v>45173</v>
      </c>
      <c r="C1197" s="6" t="s">
        <v>1218</v>
      </c>
      <c r="D1197" s="6" t="s">
        <v>10</v>
      </c>
      <c r="E1197" s="6" t="s">
        <v>203</v>
      </c>
      <c r="F1197" s="6" t="s">
        <v>18</v>
      </c>
      <c r="G1197" s="6">
        <v>1</v>
      </c>
      <c r="H1197" s="6">
        <v>713</v>
      </c>
    </row>
    <row r="1198" s="2" customFormat="true" ht="22.5" customHeight="true" spans="1:8">
      <c r="A1198" s="6">
        <f>1196</f>
        <v>1196</v>
      </c>
      <c r="B1198" s="6">
        <v>45152</v>
      </c>
      <c r="C1198" s="6" t="s">
        <v>1219</v>
      </c>
      <c r="D1198" s="6" t="s">
        <v>14</v>
      </c>
      <c r="E1198" s="6" t="s">
        <v>460</v>
      </c>
      <c r="F1198" s="6" t="s">
        <v>292</v>
      </c>
      <c r="G1198" s="6">
        <v>2</v>
      </c>
      <c r="H1198" s="6">
        <v>1390</v>
      </c>
    </row>
    <row r="1199" s="2" customFormat="true" ht="22.5" customHeight="true" spans="1:8">
      <c r="A1199" s="6">
        <f>1197</f>
        <v>1197</v>
      </c>
      <c r="B1199" s="6">
        <v>45170</v>
      </c>
      <c r="C1199" s="6" t="s">
        <v>1220</v>
      </c>
      <c r="D1199" s="6" t="s">
        <v>14</v>
      </c>
      <c r="E1199" s="6" t="s">
        <v>335</v>
      </c>
      <c r="F1199" s="6" t="s">
        <v>18</v>
      </c>
      <c r="G1199" s="6">
        <v>1</v>
      </c>
      <c r="H1199" s="6">
        <v>562</v>
      </c>
    </row>
    <row r="1200" s="2" customFormat="true" ht="22.5" customHeight="true" spans="1:8">
      <c r="A1200" s="6">
        <f>1198</f>
        <v>1198</v>
      </c>
      <c r="B1200" s="6">
        <v>45174</v>
      </c>
      <c r="C1200" s="6" t="s">
        <v>1221</v>
      </c>
      <c r="D1200" s="6" t="s">
        <v>10</v>
      </c>
      <c r="E1200" s="6" t="s">
        <v>63</v>
      </c>
      <c r="F1200" s="6" t="s">
        <v>18</v>
      </c>
      <c r="G1200" s="6">
        <v>2</v>
      </c>
      <c r="H1200" s="6">
        <v>1165</v>
      </c>
    </row>
    <row r="1201" s="2" customFormat="true" ht="22.5" customHeight="true" spans="1:8">
      <c r="A1201" s="6">
        <f>1199</f>
        <v>1199</v>
      </c>
      <c r="B1201" s="6">
        <v>45174</v>
      </c>
      <c r="C1201" s="6" t="s">
        <v>1222</v>
      </c>
      <c r="D1201" s="6" t="s">
        <v>10</v>
      </c>
      <c r="E1201" s="6" t="s">
        <v>30</v>
      </c>
      <c r="F1201" s="6" t="s">
        <v>18</v>
      </c>
      <c r="G1201" s="6">
        <v>3</v>
      </c>
      <c r="H1201" s="6">
        <v>1737</v>
      </c>
    </row>
    <row r="1202" s="2" customFormat="true" ht="22.5" customHeight="true" spans="1:8">
      <c r="A1202" s="6">
        <f>1200</f>
        <v>1200</v>
      </c>
      <c r="B1202" s="6">
        <v>45173</v>
      </c>
      <c r="C1202" s="6" t="s">
        <v>1223</v>
      </c>
      <c r="D1202" s="6" t="s">
        <v>10</v>
      </c>
      <c r="E1202" s="6" t="s">
        <v>458</v>
      </c>
      <c r="F1202" s="6" t="s">
        <v>18</v>
      </c>
      <c r="G1202" s="6">
        <v>1</v>
      </c>
      <c r="H1202" s="6">
        <v>663</v>
      </c>
    </row>
    <row r="1203" s="2" customFormat="true" ht="22.5" customHeight="true" spans="1:8">
      <c r="A1203" s="6">
        <f>1201</f>
        <v>1201</v>
      </c>
      <c r="B1203" s="6">
        <v>45208</v>
      </c>
      <c r="C1203" s="6" t="s">
        <v>1224</v>
      </c>
      <c r="D1203" s="6" t="s">
        <v>10</v>
      </c>
      <c r="E1203" s="6" t="s">
        <v>20</v>
      </c>
      <c r="F1203" s="6" t="s">
        <v>12</v>
      </c>
      <c r="G1203" s="6">
        <v>1</v>
      </c>
      <c r="H1203" s="6">
        <v>793</v>
      </c>
    </row>
    <row r="1204" s="2" customFormat="true" ht="22.5" customHeight="true" spans="1:8">
      <c r="A1204" s="6">
        <f>1202</f>
        <v>1202</v>
      </c>
      <c r="B1204" s="6">
        <v>45209</v>
      </c>
      <c r="C1204" s="6" t="s">
        <v>1225</v>
      </c>
      <c r="D1204" s="6" t="s">
        <v>14</v>
      </c>
      <c r="E1204" s="6" t="s">
        <v>30</v>
      </c>
      <c r="F1204" s="6" t="s">
        <v>12</v>
      </c>
      <c r="G1204" s="6">
        <v>2</v>
      </c>
      <c r="H1204" s="6">
        <v>1244</v>
      </c>
    </row>
    <row r="1205" s="2" customFormat="true" ht="22.5" customHeight="true" spans="1:8">
      <c r="A1205" s="6">
        <f>1203</f>
        <v>1203</v>
      </c>
      <c r="B1205" s="6">
        <v>45208</v>
      </c>
      <c r="C1205" s="6" t="s">
        <v>1226</v>
      </c>
      <c r="D1205" s="6" t="s">
        <v>14</v>
      </c>
      <c r="E1205" s="6" t="s">
        <v>20</v>
      </c>
      <c r="F1205" s="6" t="s">
        <v>12</v>
      </c>
      <c r="G1205" s="6">
        <v>2</v>
      </c>
      <c r="H1205" s="6">
        <v>1456</v>
      </c>
    </row>
    <row r="1206" s="2" customFormat="true" ht="22.5" customHeight="true" spans="1:8">
      <c r="A1206" s="6">
        <f>1204</f>
        <v>1204</v>
      </c>
      <c r="B1206" s="6">
        <v>45209</v>
      </c>
      <c r="C1206" s="6" t="s">
        <v>1227</v>
      </c>
      <c r="D1206" s="6" t="s">
        <v>14</v>
      </c>
      <c r="E1206" s="6" t="s">
        <v>15</v>
      </c>
      <c r="F1206" s="6" t="s">
        <v>12</v>
      </c>
      <c r="G1206" s="6">
        <v>1</v>
      </c>
      <c r="H1206" s="6">
        <v>742</v>
      </c>
    </row>
    <row r="1207" s="2" customFormat="true" ht="22.5" customHeight="true" spans="1:8">
      <c r="A1207" s="6">
        <f>1205</f>
        <v>1205</v>
      </c>
      <c r="B1207" s="6">
        <v>45208</v>
      </c>
      <c r="C1207" s="6" t="s">
        <v>1228</v>
      </c>
      <c r="D1207" s="6" t="s">
        <v>10</v>
      </c>
      <c r="E1207" s="6" t="s">
        <v>203</v>
      </c>
      <c r="F1207" s="6" t="s">
        <v>12</v>
      </c>
      <c r="G1207" s="6">
        <v>1</v>
      </c>
      <c r="H1207" s="6">
        <v>793</v>
      </c>
    </row>
    <row r="1208" s="2" customFormat="true" ht="22.5" customHeight="true" spans="1:8">
      <c r="A1208" s="6">
        <f>1206</f>
        <v>1206</v>
      </c>
      <c r="B1208" s="6">
        <v>45208</v>
      </c>
      <c r="C1208" s="6" t="s">
        <v>1229</v>
      </c>
      <c r="D1208" s="6" t="s">
        <v>10</v>
      </c>
      <c r="E1208" s="6" t="s">
        <v>471</v>
      </c>
      <c r="F1208" s="6" t="s">
        <v>12</v>
      </c>
      <c r="G1208" s="6">
        <v>1</v>
      </c>
      <c r="H1208" s="6">
        <v>793</v>
      </c>
    </row>
    <row r="1209" s="2" customFormat="true" ht="22.5" customHeight="true" spans="1:8">
      <c r="A1209" s="6">
        <f>1207</f>
        <v>1207</v>
      </c>
      <c r="B1209" s="6">
        <v>45209</v>
      </c>
      <c r="C1209" s="6" t="s">
        <v>1230</v>
      </c>
      <c r="D1209" s="6" t="s">
        <v>14</v>
      </c>
      <c r="E1209" s="6" t="s">
        <v>203</v>
      </c>
      <c r="F1209" s="6" t="s">
        <v>12</v>
      </c>
      <c r="G1209" s="6">
        <v>1</v>
      </c>
      <c r="H1209" s="6">
        <v>793</v>
      </c>
    </row>
    <row r="1210" s="2" customFormat="true" ht="22.5" customHeight="true" spans="1:8">
      <c r="A1210" s="6">
        <f>1208</f>
        <v>1208</v>
      </c>
      <c r="B1210" s="6">
        <v>45229</v>
      </c>
      <c r="C1210" s="6" t="s">
        <v>1231</v>
      </c>
      <c r="D1210" s="6" t="s">
        <v>10</v>
      </c>
      <c r="E1210" s="6" t="s">
        <v>460</v>
      </c>
      <c r="F1210" s="6" t="s">
        <v>18</v>
      </c>
      <c r="G1210" s="6">
        <v>1</v>
      </c>
      <c r="H1210" s="6">
        <v>754</v>
      </c>
    </row>
    <row r="1211" s="2" customFormat="true" ht="22.5" customHeight="true" spans="1:8">
      <c r="A1211" s="6">
        <f>1209</f>
        <v>1209</v>
      </c>
      <c r="B1211" s="6">
        <v>45232</v>
      </c>
      <c r="C1211" s="6" t="s">
        <v>1232</v>
      </c>
      <c r="D1211" s="6" t="s">
        <v>14</v>
      </c>
      <c r="E1211" s="6" t="s">
        <v>460</v>
      </c>
      <c r="F1211" s="6" t="s">
        <v>12</v>
      </c>
      <c r="G1211" s="6">
        <v>1</v>
      </c>
      <c r="H1211" s="6">
        <v>884</v>
      </c>
    </row>
    <row r="1212" s="2" customFormat="true" ht="22.5" customHeight="true" spans="1:8">
      <c r="A1212" s="6">
        <f>1210</f>
        <v>1210</v>
      </c>
      <c r="B1212" s="6">
        <v>45231</v>
      </c>
      <c r="C1212" s="6" t="s">
        <v>1233</v>
      </c>
      <c r="D1212" s="6" t="s">
        <v>10</v>
      </c>
      <c r="E1212" s="6" t="s">
        <v>20</v>
      </c>
      <c r="F1212" s="6" t="s">
        <v>18</v>
      </c>
      <c r="G1212" s="6">
        <v>1</v>
      </c>
      <c r="H1212" s="6">
        <v>663</v>
      </c>
    </row>
    <row r="1213" s="2" customFormat="true" ht="22.5" customHeight="true" spans="1:8">
      <c r="A1213" s="6">
        <f>1211</f>
        <v>1211</v>
      </c>
      <c r="B1213" s="6">
        <v>45236</v>
      </c>
      <c r="C1213" s="6" t="s">
        <v>1234</v>
      </c>
      <c r="D1213" s="6" t="s">
        <v>10</v>
      </c>
      <c r="E1213" s="6" t="s">
        <v>30</v>
      </c>
      <c r="F1213" s="6" t="s">
        <v>292</v>
      </c>
      <c r="G1213" s="6">
        <v>1</v>
      </c>
      <c r="H1213" s="6">
        <v>503</v>
      </c>
    </row>
    <row r="1214" s="2" customFormat="true" ht="22.5" customHeight="true" spans="1:8">
      <c r="A1214" s="6">
        <f>1212</f>
        <v>1212</v>
      </c>
      <c r="B1214" s="6">
        <v>45231</v>
      </c>
      <c r="C1214" s="6" t="s">
        <v>1235</v>
      </c>
      <c r="D1214" s="6" t="s">
        <v>10</v>
      </c>
      <c r="E1214" s="6" t="s">
        <v>81</v>
      </c>
      <c r="F1214" s="6" t="s">
        <v>292</v>
      </c>
      <c r="G1214" s="6">
        <v>1</v>
      </c>
      <c r="H1214" s="6">
        <v>454</v>
      </c>
    </row>
    <row r="1215" s="2" customFormat="true" ht="22.5" customHeight="true" spans="1:8">
      <c r="A1215" s="6">
        <f>1213</f>
        <v>1213</v>
      </c>
      <c r="B1215" s="6">
        <v>45226</v>
      </c>
      <c r="C1215" s="6" t="s">
        <v>1236</v>
      </c>
      <c r="D1215" s="6" t="s">
        <v>10</v>
      </c>
      <c r="E1215" s="6" t="s">
        <v>460</v>
      </c>
      <c r="F1215" s="6" t="s">
        <v>12</v>
      </c>
      <c r="G1215" s="6">
        <v>1</v>
      </c>
      <c r="H1215" s="6">
        <v>884</v>
      </c>
    </row>
    <row r="1216" s="2" customFormat="true" ht="22.5" customHeight="true" spans="1:8">
      <c r="A1216" s="6">
        <f>1214</f>
        <v>1214</v>
      </c>
      <c r="B1216" s="6">
        <v>45230</v>
      </c>
      <c r="C1216" s="6" t="s">
        <v>1237</v>
      </c>
      <c r="D1216" s="6" t="s">
        <v>14</v>
      </c>
      <c r="E1216" s="6" t="s">
        <v>20</v>
      </c>
      <c r="F1216" s="6" t="s">
        <v>12</v>
      </c>
      <c r="G1216" s="6">
        <v>1</v>
      </c>
      <c r="H1216" s="6">
        <v>793</v>
      </c>
    </row>
    <row r="1217" s="2" customFormat="true" ht="22.5" customHeight="true" spans="1:8">
      <c r="A1217" s="6">
        <f>1215</f>
        <v>1215</v>
      </c>
      <c r="B1217" s="6">
        <v>45231</v>
      </c>
      <c r="C1217" s="6" t="s">
        <v>1238</v>
      </c>
      <c r="D1217" s="6" t="s">
        <v>14</v>
      </c>
      <c r="E1217" s="6" t="s">
        <v>560</v>
      </c>
      <c r="F1217" s="6" t="s">
        <v>12</v>
      </c>
      <c r="G1217" s="6">
        <v>2</v>
      </c>
      <c r="H1217" s="6">
        <v>1235</v>
      </c>
    </row>
    <row r="1218" s="2" customFormat="true" ht="22.5" customHeight="true" spans="1:8">
      <c r="A1218" s="6">
        <f>1216</f>
        <v>1216</v>
      </c>
      <c r="B1218" s="6">
        <v>45231</v>
      </c>
      <c r="C1218" s="6" t="s">
        <v>1239</v>
      </c>
      <c r="D1218" s="6" t="s">
        <v>14</v>
      </c>
      <c r="E1218" s="6" t="s">
        <v>81</v>
      </c>
      <c r="F1218" s="6" t="s">
        <v>12</v>
      </c>
      <c r="G1218" s="6">
        <v>1</v>
      </c>
      <c r="H1218" s="6">
        <v>793</v>
      </c>
    </row>
    <row r="1219" s="2" customFormat="true" ht="22.5" customHeight="true" spans="1:8">
      <c r="A1219" s="6">
        <f>1217</f>
        <v>1217</v>
      </c>
      <c r="B1219" s="6">
        <v>45230</v>
      </c>
      <c r="C1219" s="6" t="s">
        <v>1240</v>
      </c>
      <c r="D1219" s="6" t="s">
        <v>10</v>
      </c>
      <c r="E1219" s="6" t="s">
        <v>460</v>
      </c>
      <c r="F1219" s="6" t="s">
        <v>12</v>
      </c>
      <c r="G1219" s="6">
        <v>3</v>
      </c>
      <c r="H1219" s="6">
        <v>2283</v>
      </c>
    </row>
    <row r="1220" s="2" customFormat="true" ht="22.5" customHeight="true" spans="1:8">
      <c r="A1220" s="6">
        <f>1218</f>
        <v>1218</v>
      </c>
      <c r="B1220" s="6">
        <v>45231</v>
      </c>
      <c r="C1220" s="6" t="s">
        <v>1241</v>
      </c>
      <c r="D1220" s="6" t="s">
        <v>14</v>
      </c>
      <c r="E1220" s="6" t="s">
        <v>203</v>
      </c>
      <c r="F1220" s="6" t="s">
        <v>18</v>
      </c>
      <c r="G1220" s="6">
        <v>1</v>
      </c>
      <c r="H1220" s="6">
        <v>663</v>
      </c>
    </row>
    <row r="1221" s="2" customFormat="true" ht="22.5" customHeight="true" spans="1:8">
      <c r="A1221" s="6">
        <f>1219</f>
        <v>1219</v>
      </c>
      <c r="B1221" s="6">
        <v>45225</v>
      </c>
      <c r="C1221" s="6" t="s">
        <v>1242</v>
      </c>
      <c r="D1221" s="6" t="s">
        <v>10</v>
      </c>
      <c r="E1221" s="6" t="s">
        <v>460</v>
      </c>
      <c r="F1221" s="6" t="s">
        <v>292</v>
      </c>
      <c r="G1221" s="6">
        <v>1</v>
      </c>
      <c r="H1221" s="6">
        <v>795</v>
      </c>
    </row>
    <row r="1222" s="2" customFormat="true" ht="22.5" customHeight="true" spans="1:8">
      <c r="A1222" s="6">
        <f>1220</f>
        <v>1220</v>
      </c>
      <c r="B1222" s="6">
        <v>45231</v>
      </c>
      <c r="C1222" s="6" t="s">
        <v>1243</v>
      </c>
      <c r="D1222" s="6" t="s">
        <v>10</v>
      </c>
      <c r="E1222" s="6" t="s">
        <v>458</v>
      </c>
      <c r="F1222" s="6" t="s">
        <v>12</v>
      </c>
      <c r="G1222" s="6">
        <v>1</v>
      </c>
      <c r="H1222" s="6">
        <v>793</v>
      </c>
    </row>
    <row r="1223" s="2" customFormat="true" ht="22.5" customHeight="true" spans="1:8">
      <c r="A1223" s="6">
        <f>1221</f>
        <v>1221</v>
      </c>
      <c r="B1223" s="6">
        <v>45226</v>
      </c>
      <c r="C1223" s="6" t="s">
        <v>1244</v>
      </c>
      <c r="D1223" s="6" t="s">
        <v>14</v>
      </c>
      <c r="E1223" s="6" t="s">
        <v>460</v>
      </c>
      <c r="F1223" s="6" t="s">
        <v>12</v>
      </c>
      <c r="G1223" s="6">
        <v>1</v>
      </c>
      <c r="H1223" s="6">
        <v>884</v>
      </c>
    </row>
    <row r="1224" s="2" customFormat="true" ht="22.5" customHeight="true" spans="1:8">
      <c r="A1224" s="6">
        <f>1222</f>
        <v>1222</v>
      </c>
      <c r="B1224" s="6">
        <v>45268</v>
      </c>
      <c r="C1224" s="6" t="s">
        <v>1245</v>
      </c>
      <c r="D1224" s="6" t="s">
        <v>14</v>
      </c>
      <c r="E1224" s="6" t="s">
        <v>20</v>
      </c>
      <c r="F1224" s="6" t="s">
        <v>12</v>
      </c>
      <c r="G1224" s="6">
        <v>1</v>
      </c>
      <c r="H1224" s="6">
        <v>793</v>
      </c>
    </row>
    <row r="1225" s="2" customFormat="true" ht="22.5" customHeight="true" spans="1:8">
      <c r="A1225" s="6">
        <f>1223</f>
        <v>1223</v>
      </c>
      <c r="B1225" s="6">
        <v>45268</v>
      </c>
      <c r="C1225" s="6" t="s">
        <v>1246</v>
      </c>
      <c r="D1225" s="6" t="s">
        <v>10</v>
      </c>
      <c r="E1225" s="6" t="s">
        <v>20</v>
      </c>
      <c r="F1225" s="6" t="s">
        <v>18</v>
      </c>
      <c r="G1225" s="6">
        <v>1</v>
      </c>
      <c r="H1225" s="6">
        <v>663</v>
      </c>
    </row>
    <row r="1226" s="2" customFormat="true" ht="22.5" customHeight="true" spans="1:8">
      <c r="A1226" s="6">
        <f>1224</f>
        <v>1224</v>
      </c>
      <c r="B1226" s="6">
        <v>45268</v>
      </c>
      <c r="C1226" s="6" t="s">
        <v>1247</v>
      </c>
      <c r="D1226" s="6" t="s">
        <v>14</v>
      </c>
      <c r="E1226" s="6" t="s">
        <v>40</v>
      </c>
      <c r="F1226" s="6" t="s">
        <v>12</v>
      </c>
      <c r="G1226" s="6">
        <v>1</v>
      </c>
      <c r="H1226" s="6">
        <v>762</v>
      </c>
    </row>
    <row r="1227" s="2" customFormat="true" ht="22.5" customHeight="true" spans="1:8">
      <c r="A1227" s="6">
        <f>1225</f>
        <v>1225</v>
      </c>
      <c r="B1227" s="6">
        <v>45268</v>
      </c>
      <c r="C1227" s="6" t="s">
        <v>1248</v>
      </c>
      <c r="D1227" s="6" t="s">
        <v>10</v>
      </c>
      <c r="E1227" s="6" t="s">
        <v>17</v>
      </c>
      <c r="F1227" s="6" t="s">
        <v>18</v>
      </c>
      <c r="G1227" s="6">
        <v>1</v>
      </c>
      <c r="H1227" s="6">
        <v>663</v>
      </c>
    </row>
    <row r="1228" s="2" customFormat="true" ht="22.5" customHeight="true" spans="1:8">
      <c r="A1228" s="6">
        <f>1226</f>
        <v>1226</v>
      </c>
      <c r="B1228" s="6">
        <v>45271</v>
      </c>
      <c r="C1228" s="6" t="s">
        <v>1249</v>
      </c>
      <c r="D1228" s="6" t="s">
        <v>10</v>
      </c>
      <c r="E1228" s="6" t="s">
        <v>270</v>
      </c>
      <c r="F1228" s="6" t="s">
        <v>12</v>
      </c>
      <c r="G1228" s="6">
        <v>1</v>
      </c>
      <c r="H1228" s="6">
        <v>742</v>
      </c>
    </row>
    <row r="1229" s="2" customFormat="true" ht="22.5" customHeight="true" spans="1:8">
      <c r="A1229" s="6">
        <f>1227</f>
        <v>1227</v>
      </c>
      <c r="B1229" s="6">
        <v>45268</v>
      </c>
      <c r="C1229" s="6" t="s">
        <v>1250</v>
      </c>
      <c r="D1229" s="6" t="s">
        <v>10</v>
      </c>
      <c r="E1229" s="6" t="s">
        <v>30</v>
      </c>
      <c r="F1229" s="6" t="s">
        <v>12</v>
      </c>
      <c r="G1229" s="6">
        <v>1</v>
      </c>
      <c r="H1229" s="6">
        <v>762</v>
      </c>
    </row>
    <row r="1230" s="2" customFormat="true" ht="22.5" customHeight="true" spans="1:8">
      <c r="A1230" s="6">
        <f>1228</f>
        <v>1228</v>
      </c>
      <c r="B1230" s="6">
        <v>45268</v>
      </c>
      <c r="C1230" s="6" t="s">
        <v>1251</v>
      </c>
      <c r="D1230" s="6" t="s">
        <v>14</v>
      </c>
      <c r="E1230" s="6" t="s">
        <v>55</v>
      </c>
      <c r="F1230" s="6" t="s">
        <v>18</v>
      </c>
      <c r="G1230" s="6">
        <v>1</v>
      </c>
      <c r="H1230" s="6">
        <v>682</v>
      </c>
    </row>
    <row r="1231" s="2" customFormat="true" ht="22.5" customHeight="true" spans="1:8">
      <c r="A1231" s="6">
        <f>1229</f>
        <v>1229</v>
      </c>
      <c r="B1231" s="6">
        <v>45268</v>
      </c>
      <c r="C1231" s="6" t="s">
        <v>1252</v>
      </c>
      <c r="D1231" s="6" t="s">
        <v>10</v>
      </c>
      <c r="E1231" s="6" t="s">
        <v>30</v>
      </c>
      <c r="F1231" s="6" t="s">
        <v>18</v>
      </c>
      <c r="G1231" s="6">
        <v>1</v>
      </c>
      <c r="H1231" s="6">
        <v>632</v>
      </c>
    </row>
    <row r="1232" s="2" customFormat="true" ht="22.5" customHeight="true" spans="1:8">
      <c r="A1232" s="6">
        <f>1230</f>
        <v>1230</v>
      </c>
      <c r="B1232" s="6">
        <v>45268</v>
      </c>
      <c r="C1232" s="6" t="s">
        <v>1253</v>
      </c>
      <c r="D1232" s="6" t="s">
        <v>10</v>
      </c>
      <c r="E1232" s="6" t="s">
        <v>55</v>
      </c>
      <c r="F1232" s="6" t="s">
        <v>12</v>
      </c>
      <c r="G1232" s="6">
        <v>1</v>
      </c>
      <c r="H1232" s="6">
        <v>762</v>
      </c>
    </row>
    <row r="1233" s="2" customFormat="true" ht="22.5" customHeight="true" spans="1:8">
      <c r="A1233" s="6">
        <f>1231</f>
        <v>1231</v>
      </c>
      <c r="B1233" s="6">
        <v>45271</v>
      </c>
      <c r="C1233" s="6" t="s">
        <v>1254</v>
      </c>
      <c r="D1233" s="6" t="s">
        <v>14</v>
      </c>
      <c r="E1233" s="6" t="s">
        <v>45</v>
      </c>
      <c r="F1233" s="6" t="s">
        <v>18</v>
      </c>
      <c r="G1233" s="6">
        <v>1</v>
      </c>
      <c r="H1233" s="6">
        <v>646</v>
      </c>
    </row>
    <row r="1234" s="2" customFormat="true" ht="22.5" customHeight="true" spans="1:8">
      <c r="A1234" s="6">
        <f>1232</f>
        <v>1232</v>
      </c>
      <c r="B1234" s="6">
        <v>45271</v>
      </c>
      <c r="C1234" s="6" t="s">
        <v>1255</v>
      </c>
      <c r="D1234" s="6" t="s">
        <v>14</v>
      </c>
      <c r="E1234" s="6" t="s">
        <v>30</v>
      </c>
      <c r="F1234" s="6" t="s">
        <v>18</v>
      </c>
      <c r="G1234" s="6">
        <v>1</v>
      </c>
      <c r="H1234" s="6">
        <v>594</v>
      </c>
    </row>
    <row r="1235" s="2" customFormat="true" ht="22.5" customHeight="true" spans="1:8">
      <c r="A1235" s="6">
        <f>1233</f>
        <v>1233</v>
      </c>
      <c r="B1235" s="6">
        <v>45267</v>
      </c>
      <c r="C1235" s="6" t="s">
        <v>1256</v>
      </c>
      <c r="D1235" s="6" t="s">
        <v>14</v>
      </c>
      <c r="E1235" s="6" t="s">
        <v>208</v>
      </c>
      <c r="F1235" s="6" t="s">
        <v>18</v>
      </c>
      <c r="G1235" s="6">
        <v>1</v>
      </c>
      <c r="H1235" s="6">
        <v>682</v>
      </c>
    </row>
    <row r="1236" s="2" customFormat="true" ht="22.5" customHeight="true" spans="1:8">
      <c r="A1236" s="6">
        <f>1234</f>
        <v>1234</v>
      </c>
      <c r="B1236" s="6">
        <v>45268</v>
      </c>
      <c r="C1236" s="6" t="s">
        <v>1257</v>
      </c>
      <c r="D1236" s="6" t="s">
        <v>10</v>
      </c>
      <c r="E1236" s="6" t="s">
        <v>30</v>
      </c>
      <c r="F1236" s="6" t="s">
        <v>18</v>
      </c>
      <c r="G1236" s="6">
        <v>1</v>
      </c>
      <c r="H1236" s="6">
        <v>682</v>
      </c>
    </row>
    <row r="1237" s="2" customFormat="true" ht="22.5" customHeight="true" spans="1:8">
      <c r="A1237" s="6">
        <f>1235</f>
        <v>1235</v>
      </c>
      <c r="B1237" s="6">
        <v>45268</v>
      </c>
      <c r="C1237" s="6" t="s">
        <v>1258</v>
      </c>
      <c r="D1237" s="6" t="s">
        <v>10</v>
      </c>
      <c r="E1237" s="6" t="s">
        <v>40</v>
      </c>
      <c r="F1237" s="6" t="s">
        <v>18</v>
      </c>
      <c r="G1237" s="6">
        <v>1</v>
      </c>
      <c r="H1237" s="6">
        <v>682</v>
      </c>
    </row>
    <row r="1238" s="2" customFormat="true" ht="22.5" customHeight="true" spans="1:8">
      <c r="A1238" s="6">
        <f>1236</f>
        <v>1236</v>
      </c>
      <c r="B1238" s="6">
        <v>45268</v>
      </c>
      <c r="C1238" s="6" t="s">
        <v>1259</v>
      </c>
      <c r="D1238" s="6" t="s">
        <v>10</v>
      </c>
      <c r="E1238" s="6" t="s">
        <v>30</v>
      </c>
      <c r="F1238" s="6" t="s">
        <v>18</v>
      </c>
      <c r="G1238" s="6">
        <v>1</v>
      </c>
      <c r="H1238" s="6">
        <v>682</v>
      </c>
    </row>
    <row r="1239" s="2" customFormat="true" ht="22.5" customHeight="true" spans="1:8">
      <c r="A1239" s="6">
        <f>1237</f>
        <v>1237</v>
      </c>
      <c r="B1239" s="6">
        <v>45268</v>
      </c>
      <c r="C1239" s="6" t="s">
        <v>1260</v>
      </c>
      <c r="D1239" s="6" t="s">
        <v>10</v>
      </c>
      <c r="E1239" s="6" t="s">
        <v>20</v>
      </c>
      <c r="F1239" s="6" t="s">
        <v>12</v>
      </c>
      <c r="G1239" s="6">
        <v>1</v>
      </c>
      <c r="H1239" s="6">
        <v>793</v>
      </c>
    </row>
    <row r="1240" s="2" customFormat="true" ht="22.5" customHeight="true" spans="1:8">
      <c r="A1240" s="6">
        <f>1238</f>
        <v>1238</v>
      </c>
      <c r="B1240" s="6">
        <v>45271</v>
      </c>
      <c r="C1240" s="6" t="s">
        <v>1261</v>
      </c>
      <c r="D1240" s="6" t="s">
        <v>14</v>
      </c>
      <c r="E1240" s="6" t="s">
        <v>30</v>
      </c>
      <c r="F1240" s="6" t="s">
        <v>18</v>
      </c>
      <c r="G1240" s="6">
        <v>2</v>
      </c>
      <c r="H1240" s="6">
        <v>1364</v>
      </c>
    </row>
    <row r="1241" s="2" customFormat="true" ht="22.5" customHeight="true" spans="1:8">
      <c r="A1241" s="6">
        <f>1239</f>
        <v>1239</v>
      </c>
      <c r="B1241" s="6">
        <v>45268</v>
      </c>
      <c r="C1241" s="6" t="s">
        <v>1038</v>
      </c>
      <c r="D1241" s="6" t="s">
        <v>10</v>
      </c>
      <c r="E1241" s="6" t="s">
        <v>203</v>
      </c>
      <c r="F1241" s="6" t="s">
        <v>18</v>
      </c>
      <c r="G1241" s="6">
        <v>1</v>
      </c>
      <c r="H1241" s="6">
        <v>663</v>
      </c>
    </row>
    <row r="1242" s="2" customFormat="true" ht="22.5" customHeight="true" spans="1:8">
      <c r="A1242" s="6">
        <f>1240</f>
        <v>1240</v>
      </c>
      <c r="B1242" s="6">
        <v>45267</v>
      </c>
      <c r="C1242" s="6" t="s">
        <v>1262</v>
      </c>
      <c r="D1242" s="6" t="s">
        <v>10</v>
      </c>
      <c r="E1242" s="6" t="s">
        <v>40</v>
      </c>
      <c r="F1242" s="6" t="s">
        <v>18</v>
      </c>
      <c r="G1242" s="6">
        <v>1</v>
      </c>
      <c r="H1242" s="6">
        <v>682</v>
      </c>
    </row>
    <row r="1243" s="2" customFormat="true" ht="22.5" customHeight="true" spans="1:8">
      <c r="A1243" s="6">
        <f>1241</f>
        <v>1241</v>
      </c>
      <c r="B1243" s="6">
        <v>45268</v>
      </c>
      <c r="C1243" s="6" t="s">
        <v>1263</v>
      </c>
      <c r="D1243" s="6" t="s">
        <v>10</v>
      </c>
      <c r="E1243" s="6" t="s">
        <v>17</v>
      </c>
      <c r="F1243" s="6" t="s">
        <v>12</v>
      </c>
      <c r="G1243" s="6">
        <v>4</v>
      </c>
      <c r="H1243" s="6">
        <v>2912</v>
      </c>
    </row>
    <row r="1244" s="2" customFormat="true" ht="22.5" customHeight="true" spans="1:8">
      <c r="A1244" s="6">
        <f>1242</f>
        <v>1242</v>
      </c>
      <c r="B1244" s="6">
        <v>45268</v>
      </c>
      <c r="C1244" s="6" t="s">
        <v>1264</v>
      </c>
      <c r="D1244" s="6" t="s">
        <v>10</v>
      </c>
      <c r="E1244" s="6" t="s">
        <v>55</v>
      </c>
      <c r="F1244" s="6" t="s">
        <v>12</v>
      </c>
      <c r="G1244" s="6">
        <v>2</v>
      </c>
      <c r="H1244" s="6">
        <v>1245</v>
      </c>
    </row>
    <row r="1245" s="2" customFormat="true" ht="22.5" customHeight="true" spans="1:8">
      <c r="A1245" s="6">
        <f>1243</f>
        <v>1243</v>
      </c>
      <c r="B1245" s="6">
        <v>45268</v>
      </c>
      <c r="C1245" s="6" t="s">
        <v>1265</v>
      </c>
      <c r="D1245" s="6" t="s">
        <v>10</v>
      </c>
      <c r="E1245" s="6" t="s">
        <v>17</v>
      </c>
      <c r="F1245" s="6" t="s">
        <v>12</v>
      </c>
      <c r="G1245" s="6">
        <v>3</v>
      </c>
      <c r="H1245" s="6">
        <v>2308</v>
      </c>
    </row>
    <row r="1246" s="2" customFormat="true" ht="22.5" customHeight="true" spans="1:8">
      <c r="A1246" s="6">
        <f>1244</f>
        <v>1244</v>
      </c>
      <c r="B1246" s="6">
        <v>45269</v>
      </c>
      <c r="C1246" s="6" t="s">
        <v>1266</v>
      </c>
      <c r="D1246" s="6" t="s">
        <v>10</v>
      </c>
      <c r="E1246" s="6" t="s">
        <v>59</v>
      </c>
      <c r="F1246" s="6" t="s">
        <v>18</v>
      </c>
      <c r="G1246" s="6">
        <v>1</v>
      </c>
      <c r="H1246" s="6">
        <v>662</v>
      </c>
    </row>
    <row r="1247" s="2" customFormat="true" ht="22.5" customHeight="true" spans="1:8">
      <c r="A1247" s="6">
        <f>1245</f>
        <v>1245</v>
      </c>
      <c r="B1247" s="6">
        <v>45264</v>
      </c>
      <c r="C1247" s="6" t="s">
        <v>1267</v>
      </c>
      <c r="D1247" s="6" t="s">
        <v>10</v>
      </c>
      <c r="E1247" s="6" t="s">
        <v>871</v>
      </c>
      <c r="F1247" s="6" t="s">
        <v>12</v>
      </c>
      <c r="G1247" s="6">
        <v>1</v>
      </c>
      <c r="H1247" s="6">
        <v>662</v>
      </c>
    </row>
    <row r="1248" s="2" customFormat="true" ht="22.5" customHeight="true" spans="1:8">
      <c r="A1248" s="6">
        <f>1246</f>
        <v>1246</v>
      </c>
      <c r="B1248" s="6">
        <v>45268</v>
      </c>
      <c r="C1248" s="6" t="s">
        <v>1268</v>
      </c>
      <c r="D1248" s="6" t="s">
        <v>14</v>
      </c>
      <c r="E1248" s="6" t="s">
        <v>26</v>
      </c>
      <c r="F1248" s="6" t="s">
        <v>292</v>
      </c>
      <c r="G1248" s="6">
        <v>1</v>
      </c>
      <c r="H1248" s="6">
        <v>563</v>
      </c>
    </row>
    <row r="1249" s="2" customFormat="true" ht="22.5" customHeight="true" spans="1:8">
      <c r="A1249" s="6">
        <f>1247</f>
        <v>1247</v>
      </c>
      <c r="B1249" s="6">
        <v>45267</v>
      </c>
      <c r="C1249" s="6" t="s">
        <v>1269</v>
      </c>
      <c r="D1249" s="6" t="s">
        <v>14</v>
      </c>
      <c r="E1249" s="6" t="s">
        <v>34</v>
      </c>
      <c r="F1249" s="6" t="s">
        <v>12</v>
      </c>
      <c r="G1249" s="6">
        <v>1</v>
      </c>
      <c r="H1249" s="6">
        <v>793</v>
      </c>
    </row>
    <row r="1250" s="2" customFormat="true" ht="22.5" customHeight="true" spans="1:8">
      <c r="A1250" s="6">
        <f>1248</f>
        <v>1248</v>
      </c>
      <c r="B1250" s="6">
        <v>45267</v>
      </c>
      <c r="C1250" s="6" t="s">
        <v>1270</v>
      </c>
      <c r="D1250" s="6" t="s">
        <v>14</v>
      </c>
      <c r="E1250" s="6" t="s">
        <v>59</v>
      </c>
      <c r="F1250" s="6" t="s">
        <v>12</v>
      </c>
      <c r="G1250" s="6">
        <v>1</v>
      </c>
      <c r="H1250" s="6">
        <v>762</v>
      </c>
    </row>
    <row r="1251" s="2" customFormat="true" ht="22.5" customHeight="true" spans="1:8">
      <c r="A1251" s="6">
        <f>1249</f>
        <v>1249</v>
      </c>
      <c r="B1251" s="6">
        <v>45268</v>
      </c>
      <c r="C1251" s="6" t="s">
        <v>1271</v>
      </c>
      <c r="D1251" s="6" t="s">
        <v>14</v>
      </c>
      <c r="E1251" s="6" t="s">
        <v>20</v>
      </c>
      <c r="F1251" s="6" t="s">
        <v>12</v>
      </c>
      <c r="G1251" s="6">
        <v>1</v>
      </c>
      <c r="H1251" s="6">
        <v>793</v>
      </c>
    </row>
    <row r="1252" s="2" customFormat="true" ht="22.5" customHeight="true" spans="1:8">
      <c r="A1252" s="6">
        <f>1250</f>
        <v>1250</v>
      </c>
      <c r="B1252" s="6">
        <v>45267</v>
      </c>
      <c r="C1252" s="6" t="s">
        <v>1272</v>
      </c>
      <c r="D1252" s="6" t="s">
        <v>10</v>
      </c>
      <c r="E1252" s="6" t="s">
        <v>270</v>
      </c>
      <c r="F1252" s="6" t="s">
        <v>12</v>
      </c>
      <c r="G1252" s="6">
        <v>2</v>
      </c>
      <c r="H1252" s="6">
        <v>1285</v>
      </c>
    </row>
    <row r="1253" s="2" customFormat="true" ht="22.5" customHeight="true" spans="1:8">
      <c r="A1253" s="6">
        <f>1251</f>
        <v>1251</v>
      </c>
      <c r="B1253" s="6">
        <v>45267</v>
      </c>
      <c r="C1253" s="6" t="s">
        <v>1273</v>
      </c>
      <c r="D1253" s="6" t="s">
        <v>14</v>
      </c>
      <c r="E1253" s="6" t="s">
        <v>40</v>
      </c>
      <c r="F1253" s="6" t="s">
        <v>18</v>
      </c>
      <c r="G1253" s="6">
        <v>2</v>
      </c>
      <c r="H1253" s="6">
        <v>1364</v>
      </c>
    </row>
    <row r="1254" s="2" customFormat="true" ht="22.5" customHeight="true" spans="1:8">
      <c r="A1254" s="6">
        <f>1252</f>
        <v>1252</v>
      </c>
      <c r="B1254" s="6">
        <v>45271</v>
      </c>
      <c r="C1254" s="6" t="s">
        <v>1274</v>
      </c>
      <c r="D1254" s="6" t="s">
        <v>10</v>
      </c>
      <c r="E1254" s="6" t="s">
        <v>30</v>
      </c>
      <c r="F1254" s="6" t="s">
        <v>292</v>
      </c>
      <c r="G1254" s="6">
        <v>1</v>
      </c>
      <c r="H1254" s="6">
        <v>523</v>
      </c>
    </row>
    <row r="1255" s="2" customFormat="true" ht="22.5" customHeight="true" spans="1:8">
      <c r="A1255" s="6">
        <f>1253</f>
        <v>1253</v>
      </c>
      <c r="B1255" s="6">
        <v>45268</v>
      </c>
      <c r="C1255" s="6" t="s">
        <v>1275</v>
      </c>
      <c r="D1255" s="6" t="s">
        <v>14</v>
      </c>
      <c r="E1255" s="6" t="s">
        <v>30</v>
      </c>
      <c r="F1255" s="6" t="s">
        <v>18</v>
      </c>
      <c r="G1255" s="6">
        <v>2</v>
      </c>
      <c r="H1255" s="6">
        <v>1205</v>
      </c>
    </row>
    <row r="1256" s="2" customFormat="true" ht="22.5" customHeight="true" spans="1:8">
      <c r="A1256" s="6">
        <f>1254</f>
        <v>1254</v>
      </c>
      <c r="B1256" s="6">
        <v>45265</v>
      </c>
      <c r="C1256" s="6" t="s">
        <v>1276</v>
      </c>
      <c r="D1256" s="6" t="s">
        <v>10</v>
      </c>
      <c r="E1256" s="6" t="s">
        <v>335</v>
      </c>
      <c r="F1256" s="6" t="s">
        <v>12</v>
      </c>
      <c r="G1256" s="6">
        <v>1</v>
      </c>
      <c r="H1256" s="6">
        <v>652</v>
      </c>
    </row>
    <row r="1257" s="2" customFormat="true" ht="22.5" customHeight="true" spans="1:8">
      <c r="A1257" s="6">
        <f>1255</f>
        <v>1255</v>
      </c>
      <c r="B1257" s="6">
        <v>45268</v>
      </c>
      <c r="C1257" s="6" t="s">
        <v>1277</v>
      </c>
      <c r="D1257" s="6" t="s">
        <v>14</v>
      </c>
      <c r="E1257" s="6" t="s">
        <v>59</v>
      </c>
      <c r="F1257" s="6" t="s">
        <v>18</v>
      </c>
      <c r="G1257" s="6">
        <v>4</v>
      </c>
      <c r="H1257" s="6">
        <v>2010</v>
      </c>
    </row>
    <row r="1258" s="2" customFormat="true" ht="22.5" customHeight="true" spans="1:8">
      <c r="A1258" s="6">
        <f>1256</f>
        <v>1256</v>
      </c>
      <c r="B1258" s="6">
        <v>45267</v>
      </c>
      <c r="C1258" s="6" t="s">
        <v>1278</v>
      </c>
      <c r="D1258" s="6" t="s">
        <v>14</v>
      </c>
      <c r="E1258" s="6" t="s">
        <v>15</v>
      </c>
      <c r="F1258" s="6" t="s">
        <v>18</v>
      </c>
      <c r="G1258" s="6">
        <v>1</v>
      </c>
      <c r="H1258" s="6">
        <v>682</v>
      </c>
    </row>
    <row r="1259" s="2" customFormat="true" ht="22.5" customHeight="true" spans="1:8">
      <c r="A1259" s="6">
        <f>1257</f>
        <v>1257</v>
      </c>
      <c r="B1259" s="6">
        <v>45267</v>
      </c>
      <c r="C1259" s="6" t="s">
        <v>1279</v>
      </c>
      <c r="D1259" s="6" t="s">
        <v>14</v>
      </c>
      <c r="E1259" s="6" t="s">
        <v>208</v>
      </c>
      <c r="F1259" s="6" t="s">
        <v>292</v>
      </c>
      <c r="G1259" s="6">
        <v>1</v>
      </c>
      <c r="H1259" s="6">
        <v>553</v>
      </c>
    </row>
    <row r="1260" s="2" customFormat="true" ht="22.5" customHeight="true" spans="1:8">
      <c r="A1260" s="6">
        <f>1258</f>
        <v>1258</v>
      </c>
      <c r="B1260" s="6">
        <v>45261</v>
      </c>
      <c r="C1260" s="6" t="s">
        <v>1280</v>
      </c>
      <c r="D1260" s="6" t="s">
        <v>14</v>
      </c>
      <c r="E1260" s="6" t="s">
        <v>309</v>
      </c>
      <c r="F1260" s="6" t="s">
        <v>12</v>
      </c>
      <c r="G1260" s="6">
        <v>1</v>
      </c>
      <c r="H1260" s="6">
        <v>662</v>
      </c>
    </row>
    <row r="1261" s="2" customFormat="true" ht="22.5" customHeight="true" spans="1:8">
      <c r="A1261" s="6">
        <f>1259</f>
        <v>1259</v>
      </c>
      <c r="B1261" s="6">
        <v>45261</v>
      </c>
      <c r="C1261" s="6" t="s">
        <v>1281</v>
      </c>
      <c r="D1261" s="6" t="s">
        <v>10</v>
      </c>
      <c r="E1261" s="6" t="s">
        <v>335</v>
      </c>
      <c r="F1261" s="6" t="s">
        <v>292</v>
      </c>
      <c r="G1261" s="6">
        <v>2</v>
      </c>
      <c r="H1261" s="6">
        <v>1045</v>
      </c>
    </row>
    <row r="1262" s="2" customFormat="true" ht="22.5" customHeight="true" spans="1:8">
      <c r="A1262" s="6">
        <f>1260</f>
        <v>1260</v>
      </c>
      <c r="B1262" s="6">
        <v>45264</v>
      </c>
      <c r="C1262" s="6" t="s">
        <v>1282</v>
      </c>
      <c r="D1262" s="6" t="s">
        <v>10</v>
      </c>
      <c r="E1262" s="6" t="s">
        <v>26</v>
      </c>
      <c r="F1262" s="6" t="s">
        <v>18</v>
      </c>
      <c r="G1262" s="6">
        <v>1</v>
      </c>
      <c r="H1262" s="6">
        <v>742</v>
      </c>
    </row>
    <row r="1263" s="2" customFormat="true" ht="22.5" customHeight="true" spans="1:8">
      <c r="A1263" s="6">
        <f>1261</f>
        <v>1261</v>
      </c>
      <c r="B1263" s="6">
        <v>45265</v>
      </c>
      <c r="C1263" s="6" t="s">
        <v>1283</v>
      </c>
      <c r="D1263" s="6" t="s">
        <v>14</v>
      </c>
      <c r="E1263" s="6" t="s">
        <v>335</v>
      </c>
      <c r="F1263" s="6" t="s">
        <v>12</v>
      </c>
      <c r="G1263" s="6">
        <v>1</v>
      </c>
      <c r="H1263" s="6">
        <v>662</v>
      </c>
    </row>
    <row r="1264" s="2" customFormat="true" ht="22.5" customHeight="true" spans="1:8">
      <c r="A1264" s="6">
        <f>1262</f>
        <v>1262</v>
      </c>
      <c r="B1264" s="6">
        <v>45264</v>
      </c>
      <c r="C1264" s="6" t="s">
        <v>1284</v>
      </c>
      <c r="D1264" s="6" t="s">
        <v>14</v>
      </c>
      <c r="E1264" s="6" t="s">
        <v>26</v>
      </c>
      <c r="F1264" s="6" t="s">
        <v>12</v>
      </c>
      <c r="G1264" s="6">
        <v>1</v>
      </c>
      <c r="H1264" s="6">
        <v>842</v>
      </c>
    </row>
    <row r="1265" s="2" customFormat="true" ht="22.5" customHeight="true" spans="1:8">
      <c r="A1265" s="6">
        <f>1263</f>
        <v>1263</v>
      </c>
      <c r="B1265" s="6">
        <v>45267</v>
      </c>
      <c r="C1265" s="6" t="s">
        <v>1285</v>
      </c>
      <c r="D1265" s="6" t="s">
        <v>10</v>
      </c>
      <c r="E1265" s="6" t="s">
        <v>15</v>
      </c>
      <c r="F1265" s="6" t="s">
        <v>18</v>
      </c>
      <c r="G1265" s="6">
        <v>1</v>
      </c>
      <c r="H1265" s="6">
        <v>682</v>
      </c>
    </row>
    <row r="1266" s="2" customFormat="true" ht="22.5" customHeight="true" spans="1:8">
      <c r="A1266" s="6">
        <f>1264</f>
        <v>1264</v>
      </c>
      <c r="B1266" s="6">
        <v>45261</v>
      </c>
      <c r="C1266" s="6" t="s">
        <v>1286</v>
      </c>
      <c r="D1266" s="6" t="s">
        <v>10</v>
      </c>
      <c r="E1266" s="6" t="s">
        <v>335</v>
      </c>
      <c r="F1266" s="6" t="s">
        <v>12</v>
      </c>
      <c r="G1266" s="6">
        <v>1</v>
      </c>
      <c r="H1266" s="6">
        <v>662</v>
      </c>
    </row>
    <row r="1267" s="2" customFormat="true" ht="22.5" customHeight="true" spans="1:8">
      <c r="A1267" s="6">
        <f>1265</f>
        <v>1265</v>
      </c>
      <c r="B1267" s="6">
        <v>45268</v>
      </c>
      <c r="C1267" s="6" t="s">
        <v>1287</v>
      </c>
      <c r="D1267" s="6" t="s">
        <v>10</v>
      </c>
      <c r="E1267" s="6" t="s">
        <v>30</v>
      </c>
      <c r="F1267" s="6" t="s">
        <v>12</v>
      </c>
      <c r="G1267" s="6">
        <v>2</v>
      </c>
      <c r="H1267" s="6">
        <v>1285</v>
      </c>
    </row>
    <row r="1268" s="2" customFormat="true" ht="22.5" customHeight="true" spans="1:8">
      <c r="A1268" s="6">
        <f>1266</f>
        <v>1266</v>
      </c>
      <c r="B1268" s="6">
        <v>45267</v>
      </c>
      <c r="C1268" s="6" t="s">
        <v>1288</v>
      </c>
      <c r="D1268" s="6" t="s">
        <v>10</v>
      </c>
      <c r="E1268" s="6" t="s">
        <v>270</v>
      </c>
      <c r="F1268" s="6" t="s">
        <v>12</v>
      </c>
      <c r="G1268" s="6">
        <v>2</v>
      </c>
      <c r="H1268" s="6">
        <v>1444</v>
      </c>
    </row>
    <row r="1269" s="2" customFormat="true" ht="22.5" customHeight="true" spans="1:8">
      <c r="A1269" s="6">
        <f>1267</f>
        <v>1267</v>
      </c>
      <c r="B1269" s="6">
        <v>45268</v>
      </c>
      <c r="C1269" s="6" t="s">
        <v>1289</v>
      </c>
      <c r="D1269" s="6" t="s">
        <v>10</v>
      </c>
      <c r="E1269" s="6" t="s">
        <v>20</v>
      </c>
      <c r="F1269" s="6" t="s">
        <v>12</v>
      </c>
      <c r="G1269" s="6">
        <v>1</v>
      </c>
      <c r="H1269" s="6">
        <v>793</v>
      </c>
    </row>
    <row r="1270" s="2" customFormat="true" ht="22.5" customHeight="true" spans="1:8">
      <c r="A1270" s="6">
        <f>1268</f>
        <v>1268</v>
      </c>
      <c r="B1270" s="6">
        <v>45267</v>
      </c>
      <c r="C1270" s="6" t="s">
        <v>1290</v>
      </c>
      <c r="D1270" s="6" t="s">
        <v>10</v>
      </c>
      <c r="E1270" s="6" t="s">
        <v>34</v>
      </c>
      <c r="F1270" s="6" t="s">
        <v>292</v>
      </c>
      <c r="G1270" s="6">
        <v>3</v>
      </c>
      <c r="H1270" s="6">
        <v>1571</v>
      </c>
    </row>
    <row r="1271" s="2" customFormat="true" ht="22.5" customHeight="true" spans="1:8">
      <c r="A1271" s="6">
        <f>1269</f>
        <v>1269</v>
      </c>
      <c r="B1271" s="6">
        <v>45268</v>
      </c>
      <c r="C1271" s="6" t="s">
        <v>1291</v>
      </c>
      <c r="D1271" s="6" t="s">
        <v>14</v>
      </c>
      <c r="E1271" s="6" t="s">
        <v>17</v>
      </c>
      <c r="F1271" s="6" t="s">
        <v>12</v>
      </c>
      <c r="G1271" s="6">
        <v>1</v>
      </c>
      <c r="H1271" s="6">
        <v>793</v>
      </c>
    </row>
    <row r="1272" s="2" customFormat="true" ht="22.5" customHeight="true" spans="1:8">
      <c r="A1272" s="6">
        <f>1270</f>
        <v>1270</v>
      </c>
      <c r="B1272" s="6">
        <v>45271</v>
      </c>
      <c r="C1272" s="6" t="s">
        <v>1292</v>
      </c>
      <c r="D1272" s="6" t="s">
        <v>14</v>
      </c>
      <c r="E1272" s="6" t="s">
        <v>539</v>
      </c>
      <c r="F1272" s="6" t="s">
        <v>12</v>
      </c>
      <c r="G1272" s="6">
        <v>1</v>
      </c>
      <c r="H1272" s="6">
        <v>793</v>
      </c>
    </row>
    <row r="1273" s="2" customFormat="true" ht="22.5" customHeight="true" spans="1:8">
      <c r="A1273" s="6">
        <f>1271</f>
        <v>1271</v>
      </c>
      <c r="B1273" s="6">
        <v>45261</v>
      </c>
      <c r="C1273" s="6" t="s">
        <v>1293</v>
      </c>
      <c r="D1273" s="6" t="s">
        <v>14</v>
      </c>
      <c r="E1273" s="6" t="s">
        <v>356</v>
      </c>
      <c r="F1273" s="6" t="s">
        <v>18</v>
      </c>
      <c r="G1273" s="6">
        <v>3</v>
      </c>
      <c r="H1273" s="6">
        <v>1628</v>
      </c>
    </row>
    <row r="1274" s="2" customFormat="true" ht="22.5" customHeight="true" spans="1:8">
      <c r="A1274" s="6">
        <f>1272</f>
        <v>1272</v>
      </c>
      <c r="B1274" s="6">
        <v>45268</v>
      </c>
      <c r="C1274" s="6" t="s">
        <v>1294</v>
      </c>
      <c r="D1274" s="6" t="s">
        <v>14</v>
      </c>
      <c r="E1274" s="6" t="s">
        <v>17</v>
      </c>
      <c r="F1274" s="6" t="s">
        <v>18</v>
      </c>
      <c r="G1274" s="6">
        <v>1</v>
      </c>
      <c r="H1274" s="6">
        <v>504</v>
      </c>
    </row>
    <row r="1275" s="2" customFormat="true" ht="22.5" customHeight="true" spans="1:8">
      <c r="A1275" s="6">
        <f>1273</f>
        <v>1273</v>
      </c>
      <c r="B1275" s="6">
        <v>45268</v>
      </c>
      <c r="C1275" s="6" t="s">
        <v>1295</v>
      </c>
      <c r="D1275" s="6" t="s">
        <v>10</v>
      </c>
      <c r="E1275" s="6" t="s">
        <v>203</v>
      </c>
      <c r="F1275" s="6" t="s">
        <v>292</v>
      </c>
      <c r="G1275" s="6">
        <v>3</v>
      </c>
      <c r="H1275" s="6">
        <v>1462</v>
      </c>
    </row>
    <row r="1276" s="2" customFormat="true" ht="22.5" customHeight="true" spans="1:8">
      <c r="A1276" s="6">
        <f>1274</f>
        <v>1274</v>
      </c>
      <c r="B1276" s="6">
        <v>45268</v>
      </c>
      <c r="C1276" s="6" t="s">
        <v>1296</v>
      </c>
      <c r="D1276" s="6" t="s">
        <v>10</v>
      </c>
      <c r="E1276" s="6" t="s">
        <v>40</v>
      </c>
      <c r="F1276" s="6" t="s">
        <v>18</v>
      </c>
      <c r="G1276" s="6">
        <v>2</v>
      </c>
      <c r="H1276" s="6">
        <v>1364</v>
      </c>
    </row>
    <row r="1277" s="2" customFormat="true" ht="22.5" customHeight="true" spans="1:8">
      <c r="A1277" s="6">
        <f>1275</f>
        <v>1275</v>
      </c>
      <c r="B1277" s="6">
        <v>45267</v>
      </c>
      <c r="C1277" s="6" t="s">
        <v>1297</v>
      </c>
      <c r="D1277" s="6" t="s">
        <v>10</v>
      </c>
      <c r="E1277" s="6" t="s">
        <v>34</v>
      </c>
      <c r="F1277" s="6" t="s">
        <v>18</v>
      </c>
      <c r="G1277" s="6">
        <v>2</v>
      </c>
      <c r="H1277" s="6">
        <v>1117</v>
      </c>
    </row>
    <row r="1278" s="2" customFormat="true" ht="22.5" customHeight="true" spans="1:8">
      <c r="A1278" s="6">
        <f>1276</f>
        <v>1276</v>
      </c>
      <c r="B1278" s="6">
        <v>45268</v>
      </c>
      <c r="C1278" s="6" t="s">
        <v>1298</v>
      </c>
      <c r="D1278" s="6" t="s">
        <v>10</v>
      </c>
      <c r="E1278" s="6" t="s">
        <v>20</v>
      </c>
      <c r="F1278" s="6" t="s">
        <v>292</v>
      </c>
      <c r="G1278" s="6">
        <v>2</v>
      </c>
      <c r="H1278" s="6">
        <v>1117</v>
      </c>
    </row>
    <row r="1279" s="2" customFormat="true" ht="22.5" customHeight="true" spans="1:8">
      <c r="A1279" s="6">
        <f>1277</f>
        <v>1277</v>
      </c>
      <c r="B1279" s="6">
        <v>45268</v>
      </c>
      <c r="C1279" s="6" t="s">
        <v>1299</v>
      </c>
      <c r="D1279" s="6" t="s">
        <v>10</v>
      </c>
      <c r="E1279" s="6" t="s">
        <v>203</v>
      </c>
      <c r="F1279" s="6" t="s">
        <v>12</v>
      </c>
      <c r="G1279" s="6">
        <v>1</v>
      </c>
      <c r="H1279" s="6">
        <v>663</v>
      </c>
    </row>
    <row r="1280" s="2" customFormat="true" ht="22.5" customHeight="true" spans="1:8">
      <c r="A1280" s="6">
        <f>1278</f>
        <v>1278</v>
      </c>
      <c r="B1280" s="6">
        <v>45268</v>
      </c>
      <c r="C1280" s="6" t="s">
        <v>1300</v>
      </c>
      <c r="D1280" s="6" t="s">
        <v>10</v>
      </c>
      <c r="E1280" s="6" t="s">
        <v>30</v>
      </c>
      <c r="F1280" s="6" t="s">
        <v>12</v>
      </c>
      <c r="G1280" s="6">
        <v>2</v>
      </c>
      <c r="H1280" s="6">
        <v>1285</v>
      </c>
    </row>
    <row r="1281" s="2" customFormat="true" ht="22.5" customHeight="true" spans="1:8">
      <c r="A1281" s="6">
        <f>1279</f>
        <v>1279</v>
      </c>
      <c r="B1281" s="6">
        <v>45267</v>
      </c>
      <c r="C1281" s="6" t="s">
        <v>1301</v>
      </c>
      <c r="D1281" s="6" t="s">
        <v>10</v>
      </c>
      <c r="E1281" s="6" t="s">
        <v>40</v>
      </c>
      <c r="F1281" s="6" t="s">
        <v>12</v>
      </c>
      <c r="G1281" s="6">
        <v>2</v>
      </c>
      <c r="H1281" s="6">
        <v>1444</v>
      </c>
    </row>
    <row r="1282" s="2" customFormat="true" ht="22.5" customHeight="true" spans="1:8">
      <c r="A1282" s="6">
        <f>1280</f>
        <v>1280</v>
      </c>
      <c r="B1282" s="6">
        <v>45271</v>
      </c>
      <c r="C1282" s="6" t="s">
        <v>1302</v>
      </c>
      <c r="D1282" s="6" t="s">
        <v>14</v>
      </c>
      <c r="E1282" s="6" t="s">
        <v>55</v>
      </c>
      <c r="F1282" s="6" t="s">
        <v>12</v>
      </c>
      <c r="G1282" s="6">
        <v>1</v>
      </c>
      <c r="H1282" s="6">
        <v>762</v>
      </c>
    </row>
    <row r="1283" s="2" customFormat="true" ht="22.5" customHeight="true" spans="1:8">
      <c r="A1283" s="6">
        <f>1281</f>
        <v>1281</v>
      </c>
      <c r="B1283" s="6">
        <v>45268</v>
      </c>
      <c r="C1283" s="6" t="s">
        <v>1303</v>
      </c>
      <c r="D1283" s="6" t="s">
        <v>10</v>
      </c>
      <c r="E1283" s="6" t="s">
        <v>203</v>
      </c>
      <c r="F1283" s="6" t="s">
        <v>18</v>
      </c>
      <c r="G1283" s="6">
        <v>1</v>
      </c>
      <c r="H1283" s="6">
        <v>663</v>
      </c>
    </row>
    <row r="1284" s="2" customFormat="true" ht="22.5" customHeight="true" spans="1:8">
      <c r="A1284" s="6">
        <f>1282</f>
        <v>1282</v>
      </c>
      <c r="B1284" s="6">
        <v>45271</v>
      </c>
      <c r="C1284" s="6" t="s">
        <v>1304</v>
      </c>
      <c r="D1284" s="6" t="s">
        <v>10</v>
      </c>
      <c r="E1284" s="6" t="s">
        <v>539</v>
      </c>
      <c r="F1284" s="6" t="s">
        <v>12</v>
      </c>
      <c r="G1284" s="6">
        <v>1</v>
      </c>
      <c r="H1284" s="6">
        <v>793</v>
      </c>
    </row>
    <row r="1285" s="2" customFormat="true" ht="22.5" customHeight="true" spans="1:8">
      <c r="A1285" s="6">
        <f>1283</f>
        <v>1283</v>
      </c>
      <c r="B1285" s="6">
        <v>45268</v>
      </c>
      <c r="C1285" s="6" t="s">
        <v>1305</v>
      </c>
      <c r="D1285" s="6" t="s">
        <v>14</v>
      </c>
      <c r="E1285" s="6" t="s">
        <v>471</v>
      </c>
      <c r="F1285" s="6" t="s">
        <v>12</v>
      </c>
      <c r="G1285" s="6">
        <v>2</v>
      </c>
      <c r="H1285" s="6">
        <v>1456</v>
      </c>
    </row>
    <row r="1286" s="2" customFormat="true" ht="22.5" customHeight="true" spans="1:8">
      <c r="A1286" s="6">
        <f>1284</f>
        <v>1284</v>
      </c>
      <c r="B1286" s="6">
        <v>45268</v>
      </c>
      <c r="C1286" s="6" t="s">
        <v>1306</v>
      </c>
      <c r="D1286" s="6" t="s">
        <v>10</v>
      </c>
      <c r="E1286" s="6" t="s">
        <v>471</v>
      </c>
      <c r="F1286" s="6" t="s">
        <v>18</v>
      </c>
      <c r="G1286" s="6">
        <v>1</v>
      </c>
      <c r="H1286" s="6">
        <v>663</v>
      </c>
    </row>
    <row r="1287" s="2" customFormat="true" ht="22.5" customHeight="true" spans="1:8">
      <c r="A1287" s="6">
        <f>1285</f>
        <v>1285</v>
      </c>
      <c r="B1287" s="6">
        <v>45268</v>
      </c>
      <c r="C1287" s="6" t="s">
        <v>1307</v>
      </c>
      <c r="D1287" s="6" t="s">
        <v>14</v>
      </c>
      <c r="E1287" s="6" t="s">
        <v>471</v>
      </c>
      <c r="F1287" s="6" t="s">
        <v>12</v>
      </c>
      <c r="G1287" s="6">
        <v>1</v>
      </c>
      <c r="H1287" s="6">
        <v>793</v>
      </c>
    </row>
    <row r="1288" s="2" customFormat="true" ht="22.5" customHeight="true" spans="1:8">
      <c r="A1288" s="6">
        <f>1286</f>
        <v>1286</v>
      </c>
      <c r="B1288" s="6">
        <v>45254</v>
      </c>
      <c r="C1288" s="6" t="s">
        <v>1308</v>
      </c>
      <c r="D1288" s="6" t="s">
        <v>14</v>
      </c>
      <c r="E1288" s="6" t="s">
        <v>586</v>
      </c>
      <c r="F1288" s="6" t="s">
        <v>12</v>
      </c>
      <c r="G1288" s="6">
        <v>2</v>
      </c>
      <c r="H1288" s="6">
        <v>1314</v>
      </c>
    </row>
    <row r="1289" s="2" customFormat="true" ht="22.5" customHeight="true" spans="1:8">
      <c r="A1289" s="6">
        <f>1287</f>
        <v>1287</v>
      </c>
      <c r="B1289" s="6">
        <v>45268</v>
      </c>
      <c r="C1289" s="6" t="s">
        <v>1309</v>
      </c>
      <c r="D1289" s="6" t="s">
        <v>14</v>
      </c>
      <c r="E1289" s="6" t="s">
        <v>203</v>
      </c>
      <c r="F1289" s="6" t="s">
        <v>18</v>
      </c>
      <c r="G1289" s="6">
        <v>2</v>
      </c>
      <c r="H1289" s="6">
        <v>1326</v>
      </c>
    </row>
    <row r="1290" s="2" customFormat="true" ht="22.5" customHeight="true" spans="1:8">
      <c r="A1290" s="6">
        <f>1288</f>
        <v>1288</v>
      </c>
      <c r="B1290" s="6">
        <v>45268</v>
      </c>
      <c r="C1290" s="6" t="s">
        <v>1310</v>
      </c>
      <c r="D1290" s="6" t="s">
        <v>10</v>
      </c>
      <c r="E1290" s="6" t="s">
        <v>203</v>
      </c>
      <c r="F1290" s="6" t="s">
        <v>18</v>
      </c>
      <c r="G1290" s="6">
        <v>1</v>
      </c>
      <c r="H1290" s="6">
        <v>663</v>
      </c>
    </row>
    <row r="1291" s="2" customFormat="true" ht="22.5" customHeight="true" spans="1:8">
      <c r="A1291" s="6">
        <f>1289</f>
        <v>1289</v>
      </c>
      <c r="B1291" s="6">
        <v>45264</v>
      </c>
      <c r="C1291" s="6" t="s">
        <v>1311</v>
      </c>
      <c r="D1291" s="6" t="s">
        <v>10</v>
      </c>
      <c r="E1291" s="6" t="s">
        <v>560</v>
      </c>
      <c r="F1291" s="6" t="s">
        <v>12</v>
      </c>
      <c r="G1291" s="6">
        <v>1</v>
      </c>
      <c r="H1291" s="6">
        <v>578</v>
      </c>
    </row>
    <row r="1292" s="2" customFormat="true" ht="22.5" customHeight="true" spans="1:8">
      <c r="A1292" s="6">
        <f>1290</f>
        <v>1290</v>
      </c>
      <c r="B1292" s="6">
        <v>45271</v>
      </c>
      <c r="C1292" s="6" t="s">
        <v>720</v>
      </c>
      <c r="D1292" s="6" t="s">
        <v>14</v>
      </c>
      <c r="E1292" s="6" t="s">
        <v>203</v>
      </c>
      <c r="F1292" s="6" t="s">
        <v>18</v>
      </c>
      <c r="G1292" s="6">
        <v>2</v>
      </c>
      <c r="H1292" s="6">
        <v>1326</v>
      </c>
    </row>
    <row r="1293" s="2" customFormat="true" ht="22.5" customHeight="true" spans="1:8">
      <c r="A1293" s="6">
        <f>1291</f>
        <v>1291</v>
      </c>
      <c r="B1293" s="6">
        <v>45268</v>
      </c>
      <c r="C1293" s="6" t="s">
        <v>1312</v>
      </c>
      <c r="D1293" s="6" t="s">
        <v>14</v>
      </c>
      <c r="E1293" s="6" t="s">
        <v>203</v>
      </c>
      <c r="F1293" s="6" t="s">
        <v>12</v>
      </c>
      <c r="G1293" s="6">
        <v>2</v>
      </c>
      <c r="H1293" s="6">
        <v>1456</v>
      </c>
    </row>
    <row r="1294" s="2" customFormat="true" ht="22.5" customHeight="true" spans="1:8">
      <c r="A1294" s="6">
        <f>1292</f>
        <v>1292</v>
      </c>
      <c r="B1294" s="6">
        <v>45271</v>
      </c>
      <c r="C1294" s="6" t="s">
        <v>1313</v>
      </c>
      <c r="D1294" s="6" t="s">
        <v>10</v>
      </c>
      <c r="E1294" s="6" t="s">
        <v>40</v>
      </c>
      <c r="F1294" s="6" t="s">
        <v>12</v>
      </c>
      <c r="G1294" s="6">
        <v>1</v>
      </c>
      <c r="H1294" s="6">
        <v>742</v>
      </c>
    </row>
    <row r="1295" s="2" customFormat="true" ht="22.5" customHeight="true" spans="1:8">
      <c r="A1295" s="6">
        <f>1293</f>
        <v>1293</v>
      </c>
      <c r="B1295" s="6">
        <v>45268</v>
      </c>
      <c r="C1295" s="6" t="s">
        <v>1314</v>
      </c>
      <c r="D1295" s="6" t="s">
        <v>14</v>
      </c>
      <c r="E1295" s="6" t="s">
        <v>458</v>
      </c>
      <c r="F1295" s="6" t="s">
        <v>18</v>
      </c>
      <c r="G1295" s="6">
        <v>4</v>
      </c>
      <c r="H1295" s="6">
        <v>2652</v>
      </c>
    </row>
    <row r="1296" s="2" customFormat="true" ht="22.5" customHeight="true" spans="1:8">
      <c r="A1296" s="6">
        <f>1294</f>
        <v>1294</v>
      </c>
      <c r="B1296" s="6">
        <v>45268</v>
      </c>
      <c r="C1296" s="6" t="s">
        <v>1315</v>
      </c>
      <c r="D1296" s="6" t="s">
        <v>14</v>
      </c>
      <c r="E1296" s="6" t="s">
        <v>458</v>
      </c>
      <c r="F1296" s="6" t="s">
        <v>18</v>
      </c>
      <c r="G1296" s="6">
        <v>1</v>
      </c>
      <c r="H1296" s="6">
        <v>663</v>
      </c>
    </row>
    <row r="1297" s="2" customFormat="true" ht="22.5" customHeight="true" spans="1:8">
      <c r="A1297" s="6">
        <f>1295</f>
        <v>1295</v>
      </c>
      <c r="B1297" s="6">
        <v>45268</v>
      </c>
      <c r="C1297" s="6" t="s">
        <v>1316</v>
      </c>
      <c r="D1297" s="6" t="s">
        <v>14</v>
      </c>
      <c r="E1297" s="6" t="s">
        <v>539</v>
      </c>
      <c r="F1297" s="6" t="s">
        <v>12</v>
      </c>
      <c r="G1297" s="6">
        <v>1</v>
      </c>
      <c r="H1297" s="6">
        <v>793</v>
      </c>
    </row>
    <row r="1298" s="2" customFormat="true" ht="22.5" customHeight="true" spans="1:8">
      <c r="A1298" s="6">
        <f>1296</f>
        <v>1296</v>
      </c>
      <c r="B1298" s="6">
        <v>45267</v>
      </c>
      <c r="C1298" s="6" t="s">
        <v>1317</v>
      </c>
      <c r="D1298" s="6" t="s">
        <v>14</v>
      </c>
      <c r="E1298" s="6" t="s">
        <v>40</v>
      </c>
      <c r="F1298" s="6" t="s">
        <v>12</v>
      </c>
      <c r="G1298" s="6">
        <v>2</v>
      </c>
      <c r="H1298" s="6">
        <v>1285</v>
      </c>
    </row>
    <row r="1299" s="2" customFormat="true" ht="22.5" customHeight="true" spans="1:8">
      <c r="A1299" s="6">
        <f>1297</f>
        <v>1297</v>
      </c>
      <c r="B1299" s="6">
        <v>45268</v>
      </c>
      <c r="C1299" s="6" t="s">
        <v>1318</v>
      </c>
      <c r="D1299" s="6" t="s">
        <v>14</v>
      </c>
      <c r="E1299" s="6" t="s">
        <v>458</v>
      </c>
      <c r="F1299" s="6" t="s">
        <v>12</v>
      </c>
      <c r="G1299" s="6">
        <v>2</v>
      </c>
      <c r="H1299" s="6">
        <v>1247</v>
      </c>
    </row>
    <row r="1300" s="2" customFormat="true" ht="22.5" customHeight="true" spans="1:8">
      <c r="A1300" s="6">
        <f>1298</f>
        <v>1298</v>
      </c>
      <c r="B1300" s="6">
        <v>45268</v>
      </c>
      <c r="C1300" s="6" t="s">
        <v>1319</v>
      </c>
      <c r="D1300" s="6" t="s">
        <v>14</v>
      </c>
      <c r="E1300" s="6" t="s">
        <v>458</v>
      </c>
      <c r="F1300" s="6" t="s">
        <v>12</v>
      </c>
      <c r="G1300" s="6">
        <v>1</v>
      </c>
      <c r="H1300" s="6">
        <v>793</v>
      </c>
    </row>
    <row r="1301" s="2" customFormat="true" ht="22.5" customHeight="true" spans="1:8">
      <c r="A1301" s="6">
        <f>1299</f>
        <v>1299</v>
      </c>
      <c r="B1301" s="6">
        <v>45267</v>
      </c>
      <c r="C1301" s="6" t="s">
        <v>384</v>
      </c>
      <c r="D1301" s="6" t="s">
        <v>10</v>
      </c>
      <c r="E1301" s="6" t="s">
        <v>471</v>
      </c>
      <c r="F1301" s="6" t="s">
        <v>12</v>
      </c>
      <c r="G1301" s="6">
        <v>2</v>
      </c>
      <c r="H1301" s="6">
        <v>1272</v>
      </c>
    </row>
    <row r="1302" s="2" customFormat="true" ht="22.5" customHeight="true" spans="1:8">
      <c r="A1302" s="6">
        <f>1300</f>
        <v>1300</v>
      </c>
      <c r="B1302" s="6">
        <v>45267</v>
      </c>
      <c r="C1302" s="6" t="s">
        <v>1320</v>
      </c>
      <c r="D1302" s="6" t="s">
        <v>10</v>
      </c>
      <c r="E1302" s="6" t="s">
        <v>59</v>
      </c>
      <c r="F1302" s="6" t="s">
        <v>292</v>
      </c>
      <c r="G1302" s="6">
        <v>2</v>
      </c>
      <c r="H1302" s="6">
        <v>1046</v>
      </c>
    </row>
    <row r="1303" s="2" customFormat="true" ht="22.5" customHeight="true" spans="1:8">
      <c r="A1303" s="6">
        <f>1301</f>
        <v>1301</v>
      </c>
      <c r="B1303" s="6">
        <v>45268</v>
      </c>
      <c r="C1303" s="6" t="s">
        <v>1321</v>
      </c>
      <c r="D1303" s="6" t="s">
        <v>14</v>
      </c>
      <c r="E1303" s="6" t="s">
        <v>458</v>
      </c>
      <c r="F1303" s="6" t="s">
        <v>12</v>
      </c>
      <c r="G1303" s="6">
        <v>1</v>
      </c>
      <c r="H1303" s="6">
        <v>793</v>
      </c>
    </row>
    <row r="1304" s="2" customFormat="true" ht="22.5" customHeight="true" spans="1:8">
      <c r="A1304" s="6">
        <f>1302</f>
        <v>1302</v>
      </c>
      <c r="B1304" s="6">
        <v>45267</v>
      </c>
      <c r="C1304" s="6" t="s">
        <v>1322</v>
      </c>
      <c r="D1304" s="6" t="s">
        <v>14</v>
      </c>
      <c r="E1304" s="6" t="s">
        <v>59</v>
      </c>
      <c r="F1304" s="6" t="s">
        <v>12</v>
      </c>
      <c r="G1304" s="6">
        <v>2</v>
      </c>
      <c r="H1304" s="6">
        <v>1524</v>
      </c>
    </row>
    <row r="1305" s="2" customFormat="true" ht="22.5" customHeight="true" spans="1:8">
      <c r="A1305" s="6">
        <f>1303</f>
        <v>1303</v>
      </c>
      <c r="B1305" s="6">
        <v>45268</v>
      </c>
      <c r="C1305" s="6" t="s">
        <v>1323</v>
      </c>
      <c r="D1305" s="6" t="s">
        <v>14</v>
      </c>
      <c r="E1305" s="6" t="s">
        <v>458</v>
      </c>
      <c r="F1305" s="6" t="s">
        <v>12</v>
      </c>
      <c r="G1305" s="6">
        <v>4</v>
      </c>
      <c r="H1305" s="6">
        <v>2573</v>
      </c>
    </row>
    <row r="1306" s="2" customFormat="true" ht="22.5" customHeight="true" spans="1:8">
      <c r="A1306" s="6">
        <f>1304</f>
        <v>1304</v>
      </c>
      <c r="B1306" s="6">
        <v>45267</v>
      </c>
      <c r="C1306" s="6" t="s">
        <v>1324</v>
      </c>
      <c r="D1306" s="6" t="s">
        <v>14</v>
      </c>
      <c r="E1306" s="6" t="s">
        <v>208</v>
      </c>
      <c r="F1306" s="6" t="s">
        <v>12</v>
      </c>
      <c r="G1306" s="6">
        <v>1</v>
      </c>
      <c r="H1306" s="6">
        <v>762</v>
      </c>
    </row>
    <row r="1307" s="2" customFormat="true" ht="22.5" customHeight="true" spans="1:8">
      <c r="A1307" s="6">
        <f>1305</f>
        <v>1305</v>
      </c>
      <c r="B1307" s="6">
        <v>45267</v>
      </c>
      <c r="C1307" s="6" t="s">
        <v>1325</v>
      </c>
      <c r="D1307" s="6" t="s">
        <v>10</v>
      </c>
      <c r="E1307" s="6" t="s">
        <v>270</v>
      </c>
      <c r="F1307" s="6" t="s">
        <v>18</v>
      </c>
      <c r="G1307" s="6">
        <v>1</v>
      </c>
      <c r="H1307" s="6">
        <v>682</v>
      </c>
    </row>
    <row r="1308" s="2" customFormat="true" ht="22.5" customHeight="true" spans="1:8">
      <c r="A1308" s="6">
        <f>1306</f>
        <v>1306</v>
      </c>
      <c r="B1308" s="6">
        <v>45267</v>
      </c>
      <c r="C1308" s="6" t="s">
        <v>1326</v>
      </c>
      <c r="D1308" s="6" t="s">
        <v>14</v>
      </c>
      <c r="E1308" s="6" t="s">
        <v>208</v>
      </c>
      <c r="F1308" s="6" t="s">
        <v>12</v>
      </c>
      <c r="G1308" s="6">
        <v>2</v>
      </c>
      <c r="H1308" s="6">
        <v>1444</v>
      </c>
    </row>
    <row r="1309" s="2" customFormat="true" ht="22.5" customHeight="true" spans="1:8">
      <c r="A1309" s="6">
        <f>1307</f>
        <v>1307</v>
      </c>
      <c r="B1309" s="6">
        <v>45265</v>
      </c>
      <c r="C1309" s="6" t="s">
        <v>1327</v>
      </c>
      <c r="D1309" s="6" t="s">
        <v>14</v>
      </c>
      <c r="E1309" s="6" t="s">
        <v>335</v>
      </c>
      <c r="F1309" s="6" t="s">
        <v>18</v>
      </c>
      <c r="G1309" s="6">
        <v>1</v>
      </c>
      <c r="H1309" s="6">
        <v>542</v>
      </c>
    </row>
    <row r="1310" s="2" customFormat="true" ht="22.5" customHeight="true" spans="1:8">
      <c r="A1310" s="6">
        <f>1308</f>
        <v>1308</v>
      </c>
      <c r="B1310" s="6">
        <v>45261</v>
      </c>
      <c r="C1310" s="6" t="s">
        <v>1328</v>
      </c>
      <c r="D1310" s="6" t="s">
        <v>14</v>
      </c>
      <c r="E1310" s="6" t="s">
        <v>356</v>
      </c>
      <c r="F1310" s="6" t="s">
        <v>12</v>
      </c>
      <c r="G1310" s="6">
        <v>1</v>
      </c>
      <c r="H1310" s="6">
        <v>642</v>
      </c>
    </row>
    <row r="1311" s="2" customFormat="true" ht="22.5" customHeight="true" spans="1:8">
      <c r="A1311" s="6">
        <f>1309</f>
        <v>1309</v>
      </c>
      <c r="B1311" s="6">
        <v>45261</v>
      </c>
      <c r="C1311" s="6" t="s">
        <v>1329</v>
      </c>
      <c r="D1311" s="6" t="s">
        <v>14</v>
      </c>
      <c r="E1311" s="6" t="s">
        <v>356</v>
      </c>
      <c r="F1311" s="6" t="s">
        <v>12</v>
      </c>
      <c r="G1311" s="6">
        <v>1</v>
      </c>
      <c r="H1311" s="6">
        <v>662</v>
      </c>
    </row>
    <row r="1312" s="2" customFormat="true" ht="22.5" customHeight="true" spans="1:8">
      <c r="A1312" s="6">
        <f>1310</f>
        <v>1310</v>
      </c>
      <c r="B1312" s="6">
        <v>45294</v>
      </c>
      <c r="C1312" s="6" t="s">
        <v>1330</v>
      </c>
      <c r="D1312" s="6" t="s">
        <v>14</v>
      </c>
      <c r="E1312" s="6" t="s">
        <v>55</v>
      </c>
      <c r="F1312" s="6" t="s">
        <v>12</v>
      </c>
      <c r="G1312" s="6">
        <v>4</v>
      </c>
      <c r="H1312" s="6">
        <v>2249</v>
      </c>
    </row>
    <row r="1313" s="2" customFormat="true" ht="22.5" customHeight="true" spans="1:8">
      <c r="A1313" s="6">
        <f>1311</f>
        <v>1311</v>
      </c>
      <c r="B1313" s="6">
        <v>45326</v>
      </c>
      <c r="C1313" s="6" t="s">
        <v>1331</v>
      </c>
      <c r="D1313" s="6" t="s">
        <v>10</v>
      </c>
      <c r="E1313" s="6" t="s">
        <v>81</v>
      </c>
      <c r="F1313" s="6" t="s">
        <v>12</v>
      </c>
      <c r="G1313" s="6">
        <v>1</v>
      </c>
      <c r="H1313" s="6">
        <v>793</v>
      </c>
    </row>
    <row r="1314" s="2" customFormat="true" ht="22.5" customHeight="true" spans="1:8">
      <c r="A1314" s="6">
        <f>1312</f>
        <v>1312</v>
      </c>
      <c r="B1314" s="6">
        <v>45326</v>
      </c>
      <c r="C1314" s="6" t="s">
        <v>1332</v>
      </c>
      <c r="D1314" s="6" t="s">
        <v>14</v>
      </c>
      <c r="E1314" s="6" t="s">
        <v>539</v>
      </c>
      <c r="F1314" s="6" t="s">
        <v>12</v>
      </c>
      <c r="G1314" s="6">
        <v>1</v>
      </c>
      <c r="H1314" s="6">
        <v>793</v>
      </c>
    </row>
    <row r="1315" s="2" customFormat="true" ht="22.5" customHeight="true" spans="1:8">
      <c r="A1315" s="6">
        <f>1313</f>
        <v>1313</v>
      </c>
      <c r="B1315" s="6">
        <v>45390</v>
      </c>
      <c r="C1315" s="6" t="s">
        <v>1333</v>
      </c>
      <c r="D1315" s="6" t="s">
        <v>14</v>
      </c>
      <c r="E1315" s="6" t="s">
        <v>81</v>
      </c>
      <c r="F1315" s="6" t="s">
        <v>18</v>
      </c>
      <c r="G1315" s="6">
        <v>1</v>
      </c>
      <c r="H1315" s="6">
        <v>613</v>
      </c>
    </row>
    <row r="1316" s="2" customFormat="true" ht="22.5" customHeight="true" spans="1:8">
      <c r="A1316" s="6">
        <f>1314</f>
        <v>1314</v>
      </c>
      <c r="B1316" s="6">
        <v>45385</v>
      </c>
      <c r="C1316" s="6" t="s">
        <v>1334</v>
      </c>
      <c r="D1316" s="6" t="s">
        <v>14</v>
      </c>
      <c r="E1316" s="6" t="s">
        <v>17</v>
      </c>
      <c r="F1316" s="6" t="s">
        <v>12</v>
      </c>
      <c r="G1316" s="6">
        <v>2</v>
      </c>
      <c r="H1316" s="6">
        <v>1247</v>
      </c>
    </row>
    <row r="1317" s="2" customFormat="true" ht="22.5" customHeight="true" spans="1:8">
      <c r="A1317" s="6">
        <f>1315</f>
        <v>1315</v>
      </c>
      <c r="B1317" s="6">
        <v>45384</v>
      </c>
      <c r="C1317" s="6" t="s">
        <v>332</v>
      </c>
      <c r="D1317" s="6" t="s">
        <v>14</v>
      </c>
      <c r="E1317" s="6" t="s">
        <v>270</v>
      </c>
      <c r="F1317" s="6" t="s">
        <v>12</v>
      </c>
      <c r="G1317" s="6">
        <v>1</v>
      </c>
      <c r="H1317" s="6">
        <v>682</v>
      </c>
    </row>
    <row r="1318" s="2" customFormat="true" ht="22.5" customHeight="true" spans="1:8">
      <c r="A1318" s="6">
        <f>1316</f>
        <v>1316</v>
      </c>
      <c r="B1318" s="6">
        <v>45384</v>
      </c>
      <c r="C1318" s="6" t="s">
        <v>1335</v>
      </c>
      <c r="D1318" s="6" t="s">
        <v>14</v>
      </c>
      <c r="E1318" s="6" t="s">
        <v>34</v>
      </c>
      <c r="F1318" s="6" t="s">
        <v>12</v>
      </c>
      <c r="G1318" s="6">
        <v>3</v>
      </c>
      <c r="H1318" s="6">
        <v>2119</v>
      </c>
    </row>
    <row r="1319" s="2" customFormat="true" ht="22.5" customHeight="true" spans="1:8">
      <c r="A1319" s="6">
        <f>1317</f>
        <v>1317</v>
      </c>
      <c r="B1319" s="6">
        <v>45383</v>
      </c>
      <c r="C1319" s="6" t="s">
        <v>1336</v>
      </c>
      <c r="D1319" s="6" t="s">
        <v>14</v>
      </c>
      <c r="E1319" s="6" t="s">
        <v>309</v>
      </c>
      <c r="F1319" s="6" t="s">
        <v>12</v>
      </c>
      <c r="G1319" s="6">
        <v>1</v>
      </c>
      <c r="H1319" s="6">
        <v>662</v>
      </c>
    </row>
    <row r="1320" s="2" customFormat="true" ht="22.5" customHeight="true" spans="1:8">
      <c r="A1320" s="6">
        <f>1318</f>
        <v>1318</v>
      </c>
      <c r="B1320" s="6">
        <v>45385</v>
      </c>
      <c r="C1320" s="6" t="s">
        <v>1337</v>
      </c>
      <c r="D1320" s="6" t="s">
        <v>14</v>
      </c>
      <c r="E1320" s="6" t="s">
        <v>539</v>
      </c>
      <c r="F1320" s="6" t="s">
        <v>18</v>
      </c>
      <c r="G1320" s="6">
        <v>3</v>
      </c>
      <c r="H1320" s="6">
        <v>1989</v>
      </c>
    </row>
    <row r="1321" s="2" customFormat="true" ht="22.5" customHeight="true" spans="1:8">
      <c r="A1321" s="6">
        <f>1319</f>
        <v>1319</v>
      </c>
      <c r="B1321" s="6">
        <v>45389</v>
      </c>
      <c r="C1321" s="6" t="s">
        <v>1338</v>
      </c>
      <c r="D1321" s="6" t="s">
        <v>10</v>
      </c>
      <c r="E1321" s="6" t="s">
        <v>458</v>
      </c>
      <c r="F1321" s="6" t="s">
        <v>18</v>
      </c>
      <c r="G1321" s="6">
        <v>1</v>
      </c>
      <c r="H1321" s="6">
        <v>663</v>
      </c>
    </row>
    <row r="1322" s="2" customFormat="true" ht="22.5" customHeight="true" spans="1:8">
      <c r="A1322" s="6">
        <f>1320</f>
        <v>1320</v>
      </c>
      <c r="B1322" s="6">
        <v>45389</v>
      </c>
      <c r="C1322" s="6" t="s">
        <v>1339</v>
      </c>
      <c r="D1322" s="6" t="s">
        <v>10</v>
      </c>
      <c r="E1322" s="6" t="s">
        <v>458</v>
      </c>
      <c r="F1322" s="6" t="s">
        <v>12</v>
      </c>
      <c r="G1322" s="6">
        <v>2</v>
      </c>
      <c r="H1322" s="6">
        <v>1456</v>
      </c>
    </row>
    <row r="1323" s="2" customFormat="true" ht="22.5" customHeight="true" spans="1:8">
      <c r="A1323" s="6">
        <f>1321</f>
        <v>1321</v>
      </c>
      <c r="B1323" s="6">
        <v>45384</v>
      </c>
      <c r="C1323" s="6" t="s">
        <v>1340</v>
      </c>
      <c r="D1323" s="6" t="s">
        <v>10</v>
      </c>
      <c r="E1323" s="6" t="s">
        <v>59</v>
      </c>
      <c r="F1323" s="6" t="s">
        <v>12</v>
      </c>
      <c r="G1323" s="6">
        <v>1</v>
      </c>
      <c r="H1323" s="6">
        <v>682</v>
      </c>
    </row>
    <row r="1324" s="2" customFormat="true" ht="22.5" customHeight="true" spans="1:8">
      <c r="A1324" s="6">
        <f>1322</f>
        <v>1322</v>
      </c>
      <c r="B1324" s="6">
        <v>45390</v>
      </c>
      <c r="C1324" s="6" t="s">
        <v>1341</v>
      </c>
      <c r="D1324" s="6" t="s">
        <v>10</v>
      </c>
      <c r="E1324" s="6" t="s">
        <v>458</v>
      </c>
      <c r="F1324" s="6" t="s">
        <v>12</v>
      </c>
      <c r="G1324" s="6">
        <v>4</v>
      </c>
      <c r="H1324" s="6">
        <v>2573</v>
      </c>
    </row>
    <row r="1325" s="2" customFormat="true" ht="22.5" customHeight="true" spans="1:8">
      <c r="A1325" s="6">
        <f>1323</f>
        <v>1323</v>
      </c>
      <c r="B1325" s="6">
        <v>45421</v>
      </c>
      <c r="C1325" s="6" t="s">
        <v>1342</v>
      </c>
      <c r="D1325" s="6" t="s">
        <v>10</v>
      </c>
      <c r="E1325" s="6" t="s">
        <v>59</v>
      </c>
      <c r="F1325" s="6" t="s">
        <v>18</v>
      </c>
      <c r="G1325" s="6">
        <v>2</v>
      </c>
      <c r="H1325" s="6">
        <v>1204</v>
      </c>
    </row>
    <row r="1326" s="2" customFormat="true" ht="22.5" customHeight="true" spans="1:8">
      <c r="A1326" s="6">
        <f>1324</f>
        <v>1324</v>
      </c>
      <c r="B1326" s="6">
        <v>45420</v>
      </c>
      <c r="C1326" s="6" t="s">
        <v>1343</v>
      </c>
      <c r="D1326" s="6" t="s">
        <v>14</v>
      </c>
      <c r="E1326" s="6" t="s">
        <v>45</v>
      </c>
      <c r="F1326" s="6" t="s">
        <v>18</v>
      </c>
      <c r="G1326" s="6">
        <v>1</v>
      </c>
      <c r="H1326" s="6">
        <v>646</v>
      </c>
    </row>
    <row r="1327" s="2" customFormat="true" ht="22.5" customHeight="true" spans="1:8">
      <c r="A1327" s="6">
        <f>1325</f>
        <v>1325</v>
      </c>
      <c r="B1327" s="6">
        <v>45420</v>
      </c>
      <c r="C1327" s="6" t="s">
        <v>1344</v>
      </c>
      <c r="D1327" s="6" t="s">
        <v>14</v>
      </c>
      <c r="E1327" s="6" t="s">
        <v>45</v>
      </c>
      <c r="F1327" s="6" t="s">
        <v>12</v>
      </c>
      <c r="G1327" s="6">
        <v>2</v>
      </c>
      <c r="H1327" s="6">
        <v>1338</v>
      </c>
    </row>
    <row r="1328" s="2" customFormat="true" ht="22.5" customHeight="true" spans="1:8">
      <c r="A1328" s="6">
        <f>1326</f>
        <v>1326</v>
      </c>
      <c r="B1328" s="6">
        <v>45446</v>
      </c>
      <c r="C1328" s="6" t="s">
        <v>1345</v>
      </c>
      <c r="D1328" s="6" t="s">
        <v>14</v>
      </c>
      <c r="E1328" s="6" t="s">
        <v>45</v>
      </c>
      <c r="F1328" s="6" t="s">
        <v>12</v>
      </c>
      <c r="G1328" s="6">
        <v>1</v>
      </c>
      <c r="H1328" s="6">
        <v>705</v>
      </c>
    </row>
    <row r="1329" s="2" customFormat="true" ht="22.5" customHeight="true" spans="1:8">
      <c r="A1329" s="6">
        <f>1327</f>
        <v>1327</v>
      </c>
      <c r="B1329" s="6">
        <v>45446</v>
      </c>
      <c r="C1329" s="6" t="s">
        <v>1346</v>
      </c>
      <c r="D1329" s="6" t="s">
        <v>14</v>
      </c>
      <c r="E1329" s="6" t="s">
        <v>45</v>
      </c>
      <c r="F1329" s="6" t="s">
        <v>18</v>
      </c>
      <c r="G1329" s="6">
        <v>2</v>
      </c>
      <c r="H1329" s="6">
        <v>1121</v>
      </c>
    </row>
    <row r="1330" s="2" customFormat="true" ht="22.5" customHeight="true" spans="1:8">
      <c r="A1330" s="6">
        <f>1328</f>
        <v>1328</v>
      </c>
      <c r="B1330" s="6">
        <v>45446</v>
      </c>
      <c r="C1330" s="6" t="s">
        <v>1347</v>
      </c>
      <c r="D1330" s="6" t="s">
        <v>10</v>
      </c>
      <c r="E1330" s="6" t="s">
        <v>45</v>
      </c>
      <c r="F1330" s="6" t="s">
        <v>12</v>
      </c>
      <c r="G1330" s="6">
        <v>1</v>
      </c>
      <c r="H1330" s="6">
        <v>710</v>
      </c>
    </row>
    <row r="1331" s="2" customFormat="true" ht="22.5" customHeight="true" spans="1:8">
      <c r="A1331" s="6">
        <f>1329</f>
        <v>1329</v>
      </c>
      <c r="B1331" s="6">
        <v>45454</v>
      </c>
      <c r="C1331" s="6" t="s">
        <v>1348</v>
      </c>
      <c r="D1331" s="6" t="s">
        <v>14</v>
      </c>
      <c r="E1331" s="6" t="s">
        <v>1349</v>
      </c>
      <c r="F1331" s="6" t="s">
        <v>12</v>
      </c>
      <c r="G1331" s="6">
        <v>1</v>
      </c>
      <c r="H1331" s="6">
        <v>1034</v>
      </c>
    </row>
    <row r="1332" s="2" customFormat="true" ht="22.5" customHeight="true" spans="1:8">
      <c r="A1332" s="6">
        <f>1330</f>
        <v>1330</v>
      </c>
      <c r="B1332" s="6">
        <v>45498</v>
      </c>
      <c r="C1332" s="6" t="s">
        <v>1350</v>
      </c>
      <c r="D1332" s="6" t="s">
        <v>14</v>
      </c>
      <c r="E1332" s="6" t="s">
        <v>20</v>
      </c>
      <c r="F1332" s="6" t="s">
        <v>12</v>
      </c>
      <c r="G1332" s="6">
        <v>1</v>
      </c>
      <c r="H1332" s="6">
        <v>793</v>
      </c>
    </row>
    <row r="1333" s="2" customFormat="true" ht="22.5" customHeight="true" spans="1:8">
      <c r="A1333" s="6">
        <f>1331</f>
        <v>1331</v>
      </c>
      <c r="B1333" s="6">
        <v>45502</v>
      </c>
      <c r="C1333" s="6" t="s">
        <v>1351</v>
      </c>
      <c r="D1333" s="6" t="s">
        <v>14</v>
      </c>
      <c r="E1333" s="6" t="s">
        <v>81</v>
      </c>
      <c r="F1333" s="6" t="s">
        <v>18</v>
      </c>
      <c r="G1333" s="6">
        <v>2</v>
      </c>
      <c r="H1333" s="6">
        <v>1326</v>
      </c>
    </row>
    <row r="1334" s="2" customFormat="true" ht="22.5" customHeight="true" spans="1:8">
      <c r="A1334" s="6">
        <f>1332</f>
        <v>1332</v>
      </c>
      <c r="B1334" s="6">
        <v>45476</v>
      </c>
      <c r="C1334" s="6" t="s">
        <v>1352</v>
      </c>
      <c r="D1334" s="6" t="s">
        <v>14</v>
      </c>
      <c r="E1334" s="6" t="s">
        <v>34</v>
      </c>
      <c r="F1334" s="6" t="s">
        <v>12</v>
      </c>
      <c r="G1334" s="6">
        <v>2</v>
      </c>
      <c r="H1334" s="6">
        <v>1456</v>
      </c>
    </row>
    <row r="1335" s="2" customFormat="true" ht="22.5" customHeight="true" spans="1:8">
      <c r="A1335" s="6">
        <f>1333</f>
        <v>1333</v>
      </c>
      <c r="B1335" s="6">
        <v>45478</v>
      </c>
      <c r="C1335" s="6" t="s">
        <v>1353</v>
      </c>
      <c r="D1335" s="6" t="s">
        <v>10</v>
      </c>
      <c r="E1335" s="6" t="s">
        <v>40</v>
      </c>
      <c r="F1335" s="6" t="s">
        <v>12</v>
      </c>
      <c r="G1335" s="6">
        <v>1</v>
      </c>
      <c r="H1335" s="6">
        <v>682</v>
      </c>
    </row>
    <row r="1336" s="2" customFormat="true" ht="22.5" customHeight="true" spans="1:8">
      <c r="A1336" s="6">
        <f>1334</f>
        <v>1334</v>
      </c>
      <c r="B1336" s="6">
        <v>45481</v>
      </c>
      <c r="C1336" s="6" t="s">
        <v>1354</v>
      </c>
      <c r="D1336" s="6" t="s">
        <v>14</v>
      </c>
      <c r="E1336" s="6" t="s">
        <v>208</v>
      </c>
      <c r="F1336" s="6" t="s">
        <v>18</v>
      </c>
      <c r="G1336" s="6">
        <v>1</v>
      </c>
      <c r="H1336" s="6">
        <v>632</v>
      </c>
    </row>
    <row r="1337" s="2" customFormat="true" ht="22.5" customHeight="true" spans="1:8">
      <c r="A1337" s="6">
        <f>1335</f>
        <v>1335</v>
      </c>
      <c r="B1337" s="6">
        <v>45502</v>
      </c>
      <c r="C1337" s="6" t="s">
        <v>1355</v>
      </c>
      <c r="D1337" s="6" t="s">
        <v>10</v>
      </c>
      <c r="E1337" s="6" t="s">
        <v>203</v>
      </c>
      <c r="F1337" s="6" t="s">
        <v>292</v>
      </c>
      <c r="G1337" s="6">
        <v>2</v>
      </c>
      <c r="H1337" s="6">
        <v>1117</v>
      </c>
    </row>
    <row r="1338" s="2" customFormat="true" ht="22.5" customHeight="true" spans="1:8">
      <c r="A1338" s="6">
        <f>1336</f>
        <v>1336</v>
      </c>
      <c r="B1338" s="6">
        <v>45503</v>
      </c>
      <c r="C1338" s="6" t="s">
        <v>1356</v>
      </c>
      <c r="D1338" s="6" t="s">
        <v>14</v>
      </c>
      <c r="E1338" s="6" t="s">
        <v>471</v>
      </c>
      <c r="F1338" s="6" t="s">
        <v>12</v>
      </c>
      <c r="G1338" s="6">
        <v>3</v>
      </c>
      <c r="H1338" s="6">
        <v>2119</v>
      </c>
    </row>
    <row r="1339" s="2" customFormat="true" ht="22.5" customHeight="true" spans="1:8">
      <c r="A1339" s="6">
        <f>1337</f>
        <v>1337</v>
      </c>
      <c r="B1339" s="6">
        <v>45481</v>
      </c>
      <c r="C1339" s="6" t="s">
        <v>1357</v>
      </c>
      <c r="D1339" s="6" t="s">
        <v>10</v>
      </c>
      <c r="E1339" s="6" t="s">
        <v>40</v>
      </c>
      <c r="F1339" s="6" t="s">
        <v>12</v>
      </c>
      <c r="G1339" s="6">
        <v>2</v>
      </c>
      <c r="H1339" s="6">
        <v>1085</v>
      </c>
    </row>
    <row r="1340" s="2" customFormat="true" ht="22.5" customHeight="true" spans="1:8">
      <c r="A1340" s="6">
        <f>1338</f>
        <v>1338</v>
      </c>
      <c r="B1340" s="6">
        <v>45503</v>
      </c>
      <c r="C1340" s="6" t="s">
        <v>1358</v>
      </c>
      <c r="D1340" s="6" t="s">
        <v>10</v>
      </c>
      <c r="E1340" s="6" t="s">
        <v>471</v>
      </c>
      <c r="F1340" s="6" t="s">
        <v>18</v>
      </c>
      <c r="G1340" s="6">
        <v>1</v>
      </c>
      <c r="H1340" s="6">
        <v>663</v>
      </c>
    </row>
    <row r="1341" s="2" customFormat="true" ht="22.5" customHeight="true" spans="1:8">
      <c r="A1341" s="6">
        <f>1339</f>
        <v>1339</v>
      </c>
      <c r="B1341" s="6">
        <v>45502</v>
      </c>
      <c r="C1341" s="6" t="s">
        <v>1359</v>
      </c>
      <c r="D1341" s="6" t="s">
        <v>14</v>
      </c>
      <c r="E1341" s="6" t="s">
        <v>203</v>
      </c>
      <c r="F1341" s="6" t="s">
        <v>18</v>
      </c>
      <c r="G1341" s="6">
        <v>2</v>
      </c>
      <c r="H1341" s="6">
        <v>1456</v>
      </c>
    </row>
    <row r="1342" s="2" customFormat="true" ht="22.5" customHeight="true" spans="1:8">
      <c r="A1342" s="6">
        <f>1340</f>
        <v>1340</v>
      </c>
      <c r="B1342" s="6">
        <v>45503</v>
      </c>
      <c r="C1342" s="6" t="s">
        <v>1360</v>
      </c>
      <c r="D1342" s="6" t="s">
        <v>14</v>
      </c>
      <c r="E1342" s="6" t="s">
        <v>539</v>
      </c>
      <c r="F1342" s="6" t="s">
        <v>12</v>
      </c>
      <c r="G1342" s="6">
        <v>1</v>
      </c>
      <c r="H1342" s="6">
        <v>793</v>
      </c>
    </row>
    <row r="1343" s="2" customFormat="true" ht="22.5" customHeight="true" spans="1:8">
      <c r="A1343" s="6">
        <f>1341</f>
        <v>1341</v>
      </c>
      <c r="B1343" s="6">
        <v>45502</v>
      </c>
      <c r="C1343" s="6" t="s">
        <v>1361</v>
      </c>
      <c r="D1343" s="6" t="s">
        <v>14</v>
      </c>
      <c r="E1343" s="6" t="s">
        <v>458</v>
      </c>
      <c r="F1343" s="6" t="s">
        <v>12</v>
      </c>
      <c r="G1343" s="6">
        <v>1</v>
      </c>
      <c r="H1343" s="6">
        <v>793</v>
      </c>
    </row>
    <row r="1344" s="2" customFormat="true" ht="22.5" customHeight="true" spans="1:8">
      <c r="A1344" s="6">
        <f>1342</f>
        <v>1342</v>
      </c>
      <c r="B1344" s="6">
        <v>45503</v>
      </c>
      <c r="C1344" s="6" t="s">
        <v>1362</v>
      </c>
      <c r="D1344" s="6" t="s">
        <v>10</v>
      </c>
      <c r="E1344" s="6" t="s">
        <v>471</v>
      </c>
      <c r="F1344" s="6" t="s">
        <v>12</v>
      </c>
      <c r="G1344" s="6">
        <v>1</v>
      </c>
      <c r="H1344" s="6">
        <v>793</v>
      </c>
    </row>
    <row r="1345" s="2" customFormat="true" ht="22.5" customHeight="true" spans="1:8">
      <c r="A1345" s="6">
        <f>1343</f>
        <v>1343</v>
      </c>
      <c r="B1345" s="6">
        <v>45502</v>
      </c>
      <c r="C1345" s="6" t="s">
        <v>1363</v>
      </c>
      <c r="D1345" s="6" t="s">
        <v>14</v>
      </c>
      <c r="E1345" s="6" t="s">
        <v>203</v>
      </c>
      <c r="F1345" s="6" t="s">
        <v>18</v>
      </c>
      <c r="G1345" s="6">
        <v>1</v>
      </c>
      <c r="H1345" s="6">
        <v>613</v>
      </c>
    </row>
    <row r="1346" s="2" customFormat="true" ht="22.5" customHeight="true" spans="1:8">
      <c r="A1346" s="6">
        <f>1344</f>
        <v>1344</v>
      </c>
      <c r="B1346" s="6">
        <v>45503</v>
      </c>
      <c r="C1346" s="6" t="s">
        <v>1364</v>
      </c>
      <c r="D1346" s="6" t="s">
        <v>14</v>
      </c>
      <c r="E1346" s="6" t="s">
        <v>471</v>
      </c>
      <c r="F1346" s="6" t="s">
        <v>12</v>
      </c>
      <c r="G1346" s="6">
        <v>1</v>
      </c>
      <c r="H1346" s="6">
        <v>793</v>
      </c>
    </row>
    <row r="1347" s="2" customFormat="true" ht="22.5" customHeight="true" spans="1:8">
      <c r="A1347" s="6">
        <f>1345</f>
        <v>1345</v>
      </c>
      <c r="B1347" s="6">
        <v>45503</v>
      </c>
      <c r="C1347" s="6" t="s">
        <v>1365</v>
      </c>
      <c r="D1347" s="6" t="s">
        <v>10</v>
      </c>
      <c r="E1347" s="6" t="s">
        <v>539</v>
      </c>
      <c r="F1347" s="6" t="s">
        <v>12</v>
      </c>
      <c r="G1347" s="6">
        <v>1</v>
      </c>
      <c r="H1347" s="6">
        <v>793</v>
      </c>
    </row>
    <row r="1348" s="2" customFormat="true" ht="22.5" customHeight="true" spans="1:8">
      <c r="A1348" s="6">
        <f>1346</f>
        <v>1346</v>
      </c>
      <c r="B1348" s="6">
        <v>45499</v>
      </c>
      <c r="C1348" s="6" t="s">
        <v>1366</v>
      </c>
      <c r="D1348" s="6" t="s">
        <v>10</v>
      </c>
      <c r="E1348" s="6" t="s">
        <v>30</v>
      </c>
      <c r="F1348" s="6" t="s">
        <v>12</v>
      </c>
      <c r="G1348" s="6">
        <v>1</v>
      </c>
      <c r="H1348" s="6">
        <v>712</v>
      </c>
    </row>
    <row r="1349" s="2" customFormat="true" ht="22.5" customHeight="true" spans="1:8">
      <c r="A1349" s="6">
        <f>1347</f>
        <v>1347</v>
      </c>
      <c r="B1349" s="6">
        <v>45504</v>
      </c>
      <c r="C1349" s="6" t="s">
        <v>1367</v>
      </c>
      <c r="D1349" s="6" t="s">
        <v>14</v>
      </c>
      <c r="E1349" s="6" t="s">
        <v>30</v>
      </c>
      <c r="F1349" s="6" t="s">
        <v>12</v>
      </c>
      <c r="G1349" s="6">
        <v>2</v>
      </c>
      <c r="H1349" s="6">
        <v>1185</v>
      </c>
    </row>
    <row r="1350" s="2" customFormat="true" ht="22.5" customHeight="true" spans="1:8">
      <c r="A1350" s="6">
        <f>1348</f>
        <v>1348</v>
      </c>
      <c r="B1350" s="6">
        <v>45497</v>
      </c>
      <c r="C1350" s="6" t="s">
        <v>1368</v>
      </c>
      <c r="D1350" s="6" t="s">
        <v>14</v>
      </c>
      <c r="E1350" s="6" t="s">
        <v>560</v>
      </c>
      <c r="F1350" s="6" t="s">
        <v>18</v>
      </c>
      <c r="G1350" s="6">
        <v>1</v>
      </c>
      <c r="H1350" s="6">
        <v>578</v>
      </c>
    </row>
    <row r="1351" s="2" customFormat="true" ht="22.5" customHeight="true" spans="1:8">
      <c r="A1351" s="6">
        <f>1349</f>
        <v>1349</v>
      </c>
      <c r="B1351" s="6">
        <v>45498</v>
      </c>
      <c r="C1351" s="6" t="s">
        <v>1369</v>
      </c>
      <c r="D1351" s="6" t="s">
        <v>14</v>
      </c>
      <c r="E1351" s="6" t="s">
        <v>560</v>
      </c>
      <c r="F1351" s="6" t="s">
        <v>12</v>
      </c>
      <c r="G1351" s="6">
        <v>3</v>
      </c>
      <c r="H1351" s="6">
        <v>1658</v>
      </c>
    </row>
    <row r="1352" s="2" customFormat="true" ht="22.5" customHeight="true" spans="1:8">
      <c r="A1352" s="6">
        <f>1350</f>
        <v>1350</v>
      </c>
      <c r="B1352" s="6">
        <v>45498</v>
      </c>
      <c r="C1352" s="6" t="s">
        <v>1370</v>
      </c>
      <c r="D1352" s="6" t="s">
        <v>14</v>
      </c>
      <c r="E1352" s="6" t="s">
        <v>560</v>
      </c>
      <c r="F1352" s="6" t="s">
        <v>12</v>
      </c>
      <c r="G1352" s="6">
        <v>1</v>
      </c>
      <c r="H1352" s="6">
        <v>657</v>
      </c>
    </row>
    <row r="1353" s="2" customFormat="true" ht="22.5" customHeight="true" spans="1:8">
      <c r="A1353" s="6">
        <f>1351</f>
        <v>1351</v>
      </c>
      <c r="B1353" s="6">
        <v>45496</v>
      </c>
      <c r="C1353" s="6" t="s">
        <v>1371</v>
      </c>
      <c r="D1353" s="6" t="s">
        <v>14</v>
      </c>
      <c r="E1353" s="6" t="s">
        <v>460</v>
      </c>
      <c r="F1353" s="6" t="s">
        <v>12</v>
      </c>
      <c r="G1353" s="6">
        <v>1</v>
      </c>
      <c r="H1353" s="6">
        <v>884</v>
      </c>
    </row>
    <row r="1354" s="2" customFormat="true" ht="22.5" customHeight="true" spans="1:8">
      <c r="A1354" s="6">
        <f>1352</f>
        <v>1352</v>
      </c>
      <c r="B1354" s="6">
        <v>45541</v>
      </c>
      <c r="C1354" s="6" t="s">
        <v>1372</v>
      </c>
      <c r="D1354" s="6" t="s">
        <v>14</v>
      </c>
      <c r="E1354" s="6" t="s">
        <v>486</v>
      </c>
      <c r="F1354" s="6" t="s">
        <v>18</v>
      </c>
      <c r="G1354" s="6">
        <v>1</v>
      </c>
      <c r="H1354" s="6">
        <v>562</v>
      </c>
    </row>
    <row r="1355" s="2" customFormat="true" ht="22.5" customHeight="true" spans="1:8">
      <c r="A1355" s="6">
        <f>1353</f>
        <v>1353</v>
      </c>
      <c r="B1355" s="6">
        <v>45540</v>
      </c>
      <c r="C1355" s="6" t="s">
        <v>1373</v>
      </c>
      <c r="D1355" s="6" t="s">
        <v>14</v>
      </c>
      <c r="E1355" s="6" t="s">
        <v>81</v>
      </c>
      <c r="F1355" s="6" t="s">
        <v>12</v>
      </c>
      <c r="G1355" s="6">
        <v>1</v>
      </c>
      <c r="H1355" s="6">
        <v>793</v>
      </c>
    </row>
    <row r="1356" s="2" customFormat="true" ht="22.5" customHeight="true" spans="1:8">
      <c r="A1356" s="6">
        <f>1354</f>
        <v>1354</v>
      </c>
      <c r="B1356" s="6">
        <v>45540</v>
      </c>
      <c r="C1356" s="6" t="s">
        <v>1374</v>
      </c>
      <c r="D1356" s="6" t="s">
        <v>10</v>
      </c>
      <c r="E1356" s="6" t="s">
        <v>17</v>
      </c>
      <c r="F1356" s="6" t="s">
        <v>12</v>
      </c>
      <c r="G1356" s="6">
        <v>1</v>
      </c>
      <c r="H1356" s="6">
        <v>793</v>
      </c>
    </row>
    <row r="1357" s="2" customFormat="true" ht="22.5" customHeight="true" spans="1:8">
      <c r="A1357" s="6">
        <f>1355</f>
        <v>1355</v>
      </c>
      <c r="B1357" s="6">
        <v>45537</v>
      </c>
      <c r="C1357" s="6" t="s">
        <v>1375</v>
      </c>
      <c r="D1357" s="6" t="s">
        <v>10</v>
      </c>
      <c r="E1357" s="6" t="s">
        <v>59</v>
      </c>
      <c r="F1357" s="6" t="s">
        <v>12</v>
      </c>
      <c r="G1357" s="6">
        <v>1</v>
      </c>
      <c r="H1357" s="6">
        <v>682</v>
      </c>
    </row>
    <row r="1358" s="2" customFormat="true" ht="22.5" customHeight="true" spans="1:8">
      <c r="A1358" s="6">
        <f>1356</f>
        <v>1356</v>
      </c>
      <c r="B1358" s="6">
        <v>45537</v>
      </c>
      <c r="C1358" s="6" t="s">
        <v>1376</v>
      </c>
      <c r="D1358" s="6" t="s">
        <v>10</v>
      </c>
      <c r="E1358" s="6" t="s">
        <v>486</v>
      </c>
      <c r="F1358" s="6" t="s">
        <v>12</v>
      </c>
      <c r="G1358" s="6">
        <v>1</v>
      </c>
      <c r="H1358" s="6">
        <v>662</v>
      </c>
    </row>
    <row r="1359" s="2" customFormat="true" ht="22.5" customHeight="true" spans="1:8">
      <c r="A1359" s="6">
        <f>1357</f>
        <v>1357</v>
      </c>
      <c r="B1359" s="6">
        <v>45540</v>
      </c>
      <c r="C1359" s="6" t="s">
        <v>1377</v>
      </c>
      <c r="D1359" s="6" t="s">
        <v>10</v>
      </c>
      <c r="E1359" s="6" t="s">
        <v>203</v>
      </c>
      <c r="F1359" s="6" t="s">
        <v>12</v>
      </c>
      <c r="G1359" s="6">
        <v>1</v>
      </c>
      <c r="H1359" s="6">
        <v>793</v>
      </c>
    </row>
    <row r="1360" s="2" customFormat="true" ht="22.5" customHeight="true" spans="1:8">
      <c r="A1360" s="6">
        <f>1358</f>
        <v>1358</v>
      </c>
      <c r="B1360" s="6">
        <v>45566</v>
      </c>
      <c r="C1360" s="6" t="s">
        <v>1378</v>
      </c>
      <c r="D1360" s="6" t="s">
        <v>10</v>
      </c>
      <c r="E1360" s="6" t="s">
        <v>26</v>
      </c>
      <c r="F1360" s="6" t="s">
        <v>18</v>
      </c>
      <c r="G1360" s="6">
        <v>2</v>
      </c>
      <c r="H1360" s="6">
        <v>1444</v>
      </c>
    </row>
    <row r="1361" s="2" customFormat="true" ht="22.5" customHeight="true" spans="1:8">
      <c r="A1361" s="6">
        <f>1359</f>
        <v>1359</v>
      </c>
      <c r="B1361" s="6">
        <v>45577</v>
      </c>
      <c r="C1361" s="6" t="s">
        <v>1379</v>
      </c>
      <c r="D1361" s="6" t="s">
        <v>10</v>
      </c>
      <c r="E1361" s="6" t="s">
        <v>30</v>
      </c>
      <c r="F1361" s="6" t="s">
        <v>12</v>
      </c>
      <c r="G1361" s="6">
        <v>1</v>
      </c>
      <c r="H1361" s="6">
        <v>712</v>
      </c>
    </row>
    <row r="1362" s="2" customFormat="true" ht="22.5" customHeight="true" spans="1:8">
      <c r="A1362" s="6">
        <f>1360</f>
        <v>1360</v>
      </c>
      <c r="B1362" s="6">
        <v>45574</v>
      </c>
      <c r="C1362" s="6" t="s">
        <v>1380</v>
      </c>
      <c r="D1362" s="6" t="s">
        <v>10</v>
      </c>
      <c r="E1362" s="6" t="s">
        <v>45</v>
      </c>
      <c r="F1362" s="6" t="s">
        <v>12</v>
      </c>
      <c r="G1362" s="6">
        <v>1</v>
      </c>
      <c r="H1362" s="6">
        <v>709</v>
      </c>
    </row>
    <row r="1363" s="2" customFormat="true" ht="22.5" customHeight="true" spans="1:8">
      <c r="A1363" s="6">
        <f>1361</f>
        <v>1361</v>
      </c>
      <c r="B1363" s="6">
        <v>45577</v>
      </c>
      <c r="C1363" s="6" t="s">
        <v>1381</v>
      </c>
      <c r="D1363" s="6" t="s">
        <v>14</v>
      </c>
      <c r="E1363" s="6" t="s">
        <v>208</v>
      </c>
      <c r="F1363" s="6" t="s">
        <v>292</v>
      </c>
      <c r="G1363" s="6">
        <v>1</v>
      </c>
      <c r="H1363" s="6">
        <v>473</v>
      </c>
    </row>
    <row r="1364" s="2" customFormat="true" ht="22.5" customHeight="true" spans="1:8">
      <c r="A1364" s="6">
        <f>1362</f>
        <v>1362</v>
      </c>
      <c r="B1364" s="6">
        <v>45573</v>
      </c>
      <c r="C1364" s="6" t="s">
        <v>1382</v>
      </c>
      <c r="D1364" s="6" t="s">
        <v>10</v>
      </c>
      <c r="E1364" s="6" t="s">
        <v>34</v>
      </c>
      <c r="F1364" s="6" t="s">
        <v>12</v>
      </c>
      <c r="G1364" s="6">
        <v>1</v>
      </c>
      <c r="H1364" s="6">
        <v>793</v>
      </c>
    </row>
    <row r="1365" s="2" customFormat="true" ht="22.5" customHeight="true" spans="1:8">
      <c r="A1365" s="6">
        <f>1363</f>
        <v>1363</v>
      </c>
      <c r="B1365" s="6">
        <v>45566</v>
      </c>
      <c r="C1365" s="6" t="s">
        <v>1383</v>
      </c>
      <c r="D1365" s="6" t="s">
        <v>14</v>
      </c>
      <c r="E1365" s="6" t="s">
        <v>26</v>
      </c>
      <c r="F1365" s="6" t="s">
        <v>12</v>
      </c>
      <c r="G1365" s="6">
        <v>1</v>
      </c>
      <c r="H1365" s="6">
        <v>762</v>
      </c>
    </row>
    <row r="1366" s="2" customFormat="true" ht="22.5" customHeight="true" spans="1:8">
      <c r="A1366" s="6">
        <f>1364</f>
        <v>1364</v>
      </c>
      <c r="B1366" s="6">
        <v>45573</v>
      </c>
      <c r="C1366" s="6" t="s">
        <v>1384</v>
      </c>
      <c r="D1366" s="6" t="s">
        <v>10</v>
      </c>
      <c r="E1366" s="6" t="s">
        <v>460</v>
      </c>
      <c r="F1366" s="6" t="s">
        <v>12</v>
      </c>
      <c r="G1366" s="6">
        <v>1</v>
      </c>
      <c r="H1366" s="6">
        <v>1034</v>
      </c>
    </row>
    <row r="1367" s="2" customFormat="true" ht="22.5" customHeight="true" spans="1:8">
      <c r="A1367" s="6">
        <f>1365</f>
        <v>1365</v>
      </c>
      <c r="B1367" s="6">
        <v>45601</v>
      </c>
      <c r="C1367" s="6" t="s">
        <v>1385</v>
      </c>
      <c r="D1367" s="6" t="s">
        <v>10</v>
      </c>
      <c r="E1367" s="6" t="s">
        <v>40</v>
      </c>
      <c r="F1367" s="6" t="s">
        <v>12</v>
      </c>
      <c r="G1367" s="6">
        <v>1</v>
      </c>
      <c r="H1367" s="6">
        <v>742</v>
      </c>
    </row>
    <row r="1368" s="2" customFormat="true" ht="22.5" customHeight="true" spans="1:8">
      <c r="A1368" s="6">
        <f>1366</f>
        <v>1366</v>
      </c>
      <c r="B1368" s="6">
        <v>45597</v>
      </c>
      <c r="C1368" s="6" t="s">
        <v>439</v>
      </c>
      <c r="D1368" s="6" t="s">
        <v>10</v>
      </c>
      <c r="E1368" s="6" t="s">
        <v>20</v>
      </c>
      <c r="F1368" s="6" t="s">
        <v>12</v>
      </c>
      <c r="G1368" s="6">
        <v>2</v>
      </c>
      <c r="H1368" s="6">
        <v>1247</v>
      </c>
    </row>
    <row r="1369" s="2" customFormat="true" ht="22.5" customHeight="true" spans="1:8">
      <c r="A1369" s="6">
        <f>1367</f>
        <v>1367</v>
      </c>
      <c r="B1369" s="6">
        <v>45597</v>
      </c>
      <c r="C1369" s="6" t="s">
        <v>1386</v>
      </c>
      <c r="D1369" s="6" t="s">
        <v>14</v>
      </c>
      <c r="E1369" s="6" t="s">
        <v>17</v>
      </c>
      <c r="F1369" s="6" t="s">
        <v>12</v>
      </c>
      <c r="G1369" s="6">
        <v>2</v>
      </c>
      <c r="H1369" s="6">
        <v>1247</v>
      </c>
    </row>
    <row r="1370" s="2" customFormat="true" ht="22.5" customHeight="true" spans="1:8">
      <c r="A1370" s="6">
        <f>1368</f>
        <v>1368</v>
      </c>
      <c r="B1370" s="6">
        <v>45601</v>
      </c>
      <c r="C1370" s="6" t="s">
        <v>1387</v>
      </c>
      <c r="D1370" s="6" t="s">
        <v>10</v>
      </c>
      <c r="E1370" s="6" t="s">
        <v>208</v>
      </c>
      <c r="F1370" s="6" t="s">
        <v>12</v>
      </c>
      <c r="G1370" s="6">
        <v>2</v>
      </c>
      <c r="H1370" s="6">
        <v>1284</v>
      </c>
    </row>
    <row r="1371" s="2" customFormat="true" ht="22.5" customHeight="true" spans="1:8">
      <c r="A1371" s="6">
        <f>1369</f>
        <v>1369</v>
      </c>
      <c r="B1371" s="6">
        <v>45630</v>
      </c>
      <c r="C1371" s="6" t="s">
        <v>1388</v>
      </c>
      <c r="D1371" s="6" t="s">
        <v>14</v>
      </c>
      <c r="E1371" s="6" t="s">
        <v>59</v>
      </c>
      <c r="F1371" s="6" t="s">
        <v>18</v>
      </c>
      <c r="G1371" s="6">
        <v>2</v>
      </c>
      <c r="H1371" s="6">
        <v>1204</v>
      </c>
    </row>
    <row r="1372" s="2" customFormat="true" ht="22.5" customHeight="true" spans="1:8">
      <c r="A1372" s="6">
        <f>1370</f>
        <v>1370</v>
      </c>
      <c r="B1372" s="6">
        <v>45629</v>
      </c>
      <c r="C1372" s="6" t="s">
        <v>1389</v>
      </c>
      <c r="D1372" s="6" t="s">
        <v>10</v>
      </c>
      <c r="E1372" s="6" t="s">
        <v>55</v>
      </c>
      <c r="F1372" s="6" t="s">
        <v>18</v>
      </c>
      <c r="G1372" s="6">
        <v>1</v>
      </c>
      <c r="H1372" s="6">
        <v>662</v>
      </c>
    </row>
    <row r="1373" s="2" customFormat="true" ht="22.5" customHeight="true" spans="1:8">
      <c r="A1373" s="6">
        <f>1371</f>
        <v>1371</v>
      </c>
      <c r="B1373" s="6">
        <v>45632</v>
      </c>
      <c r="C1373" s="6" t="s">
        <v>1390</v>
      </c>
      <c r="D1373" s="6" t="s">
        <v>10</v>
      </c>
      <c r="E1373" s="6" t="s">
        <v>34</v>
      </c>
      <c r="F1373" s="6" t="s">
        <v>12</v>
      </c>
      <c r="G1373" s="6">
        <v>1</v>
      </c>
      <c r="H1373" s="6">
        <v>793</v>
      </c>
    </row>
    <row r="1374" s="2" customFormat="true" ht="22.5" customHeight="true" spans="1:8">
      <c r="A1374" s="6">
        <f>1372</f>
        <v>1372</v>
      </c>
      <c r="B1374" s="6">
        <v>45635</v>
      </c>
      <c r="C1374" s="6" t="s">
        <v>1391</v>
      </c>
      <c r="D1374" s="6" t="s">
        <v>14</v>
      </c>
      <c r="E1374" s="6" t="s">
        <v>45</v>
      </c>
      <c r="F1374" s="6" t="s">
        <v>12</v>
      </c>
      <c r="G1374" s="6">
        <v>3</v>
      </c>
      <c r="H1374" s="6">
        <v>1983</v>
      </c>
    </row>
    <row r="1375" s="2" customFormat="true" ht="22.5" customHeight="true" spans="1:8">
      <c r="A1375" s="6">
        <f>1373</f>
        <v>1373</v>
      </c>
      <c r="B1375" s="6">
        <v>45629</v>
      </c>
      <c r="C1375" s="6" t="s">
        <v>1392</v>
      </c>
      <c r="D1375" s="6" t="s">
        <v>10</v>
      </c>
      <c r="E1375" s="6" t="s">
        <v>40</v>
      </c>
      <c r="F1375" s="6" t="s">
        <v>18</v>
      </c>
      <c r="G1375" s="6">
        <v>1</v>
      </c>
      <c r="H1375" s="6">
        <v>682</v>
      </c>
    </row>
    <row r="1376" s="2" customFormat="true" ht="22.5" customHeight="true" spans="1:8">
      <c r="A1376" s="6">
        <f>1374</f>
        <v>1374</v>
      </c>
      <c r="B1376" s="6">
        <v>45630</v>
      </c>
      <c r="C1376" s="6" t="s">
        <v>1393</v>
      </c>
      <c r="D1376" s="6" t="s">
        <v>10</v>
      </c>
      <c r="E1376" s="6" t="s">
        <v>20</v>
      </c>
      <c r="F1376" s="6" t="s">
        <v>12</v>
      </c>
      <c r="G1376" s="6">
        <v>1</v>
      </c>
      <c r="H1376" s="6">
        <v>793</v>
      </c>
    </row>
    <row r="1377" s="2" customFormat="true" ht="22.5" customHeight="true" spans="1:8">
      <c r="A1377" s="6">
        <f>1375</f>
        <v>1375</v>
      </c>
      <c r="B1377" s="6">
        <v>45664</v>
      </c>
      <c r="C1377" s="6" t="s">
        <v>1394</v>
      </c>
      <c r="D1377" s="6" t="s">
        <v>10</v>
      </c>
      <c r="E1377" s="6" t="s">
        <v>45</v>
      </c>
      <c r="F1377" s="6" t="s">
        <v>12</v>
      </c>
      <c r="G1377" s="6">
        <v>1</v>
      </c>
      <c r="H1377" s="6">
        <v>733</v>
      </c>
    </row>
    <row r="1378" s="2" customFormat="true" ht="22.5" customHeight="true" spans="1:8">
      <c r="A1378" s="6">
        <f>1376</f>
        <v>1376</v>
      </c>
      <c r="B1378" s="6">
        <v>45663</v>
      </c>
      <c r="C1378" s="6" t="s">
        <v>1395</v>
      </c>
      <c r="D1378" s="6" t="s">
        <v>10</v>
      </c>
      <c r="E1378" s="6" t="s">
        <v>539</v>
      </c>
      <c r="F1378" s="6" t="s">
        <v>12</v>
      </c>
      <c r="G1378" s="6">
        <v>2</v>
      </c>
      <c r="H1378" s="6">
        <v>1456</v>
      </c>
    </row>
    <row r="1379" s="2" customFormat="true" ht="22.5" customHeight="true" spans="1:8">
      <c r="A1379" s="6">
        <f>1377</f>
        <v>1377</v>
      </c>
      <c r="B1379" s="6">
        <v>45663</v>
      </c>
      <c r="C1379" s="6" t="s">
        <v>1396</v>
      </c>
      <c r="D1379" s="6" t="s">
        <v>10</v>
      </c>
      <c r="E1379" s="6" t="s">
        <v>471</v>
      </c>
      <c r="F1379" s="6" t="s">
        <v>12</v>
      </c>
      <c r="G1379" s="6">
        <v>1</v>
      </c>
      <c r="H1379" s="6">
        <v>793</v>
      </c>
    </row>
    <row r="1380" s="2" customFormat="true" ht="22.5" customHeight="true" spans="1:8">
      <c r="A1380" s="6">
        <f>1378</f>
        <v>1378</v>
      </c>
      <c r="B1380" s="6">
        <v>45696</v>
      </c>
      <c r="C1380" s="6" t="s">
        <v>1397</v>
      </c>
      <c r="D1380" s="6" t="s">
        <v>14</v>
      </c>
      <c r="E1380" s="6" t="s">
        <v>270</v>
      </c>
      <c r="F1380" s="6" t="s">
        <v>292</v>
      </c>
      <c r="G1380" s="6">
        <v>1</v>
      </c>
      <c r="H1380" s="6">
        <v>523</v>
      </c>
    </row>
    <row r="1381" s="2" customFormat="true" ht="22.5" customHeight="true" spans="1:8">
      <c r="A1381" s="6">
        <f>1379</f>
        <v>1379</v>
      </c>
      <c r="B1381" s="6">
        <v>45694</v>
      </c>
      <c r="C1381" s="6" t="s">
        <v>1398</v>
      </c>
      <c r="D1381" s="6" t="s">
        <v>10</v>
      </c>
      <c r="E1381" s="6" t="s">
        <v>17</v>
      </c>
      <c r="F1381" s="6" t="s">
        <v>12</v>
      </c>
      <c r="G1381" s="6">
        <v>2</v>
      </c>
      <c r="H1381" s="6">
        <v>1247</v>
      </c>
    </row>
    <row r="1382" s="2" customFormat="true" ht="22.5" customHeight="true" spans="1:8">
      <c r="A1382" s="6">
        <f>1380</f>
        <v>1380</v>
      </c>
      <c r="B1382" s="6">
        <v>45721</v>
      </c>
      <c r="C1382" s="6" t="s">
        <v>1399</v>
      </c>
      <c r="D1382" s="6" t="s">
        <v>10</v>
      </c>
      <c r="E1382" s="6" t="s">
        <v>539</v>
      </c>
      <c r="F1382" s="6" t="s">
        <v>18</v>
      </c>
      <c r="G1382" s="6">
        <v>1</v>
      </c>
      <c r="H1382" s="6">
        <v>663</v>
      </c>
    </row>
    <row r="1383" s="2" customFormat="true" ht="22.5" customHeight="true" spans="1:8">
      <c r="A1383" s="6">
        <f>1381</f>
        <v>1381</v>
      </c>
      <c r="B1383" s="6">
        <v>45721</v>
      </c>
      <c r="C1383" s="6" t="s">
        <v>1400</v>
      </c>
      <c r="D1383" s="6" t="s">
        <v>14</v>
      </c>
      <c r="E1383" s="6" t="s">
        <v>471</v>
      </c>
      <c r="F1383" s="6" t="s">
        <v>12</v>
      </c>
      <c r="G1383" s="6">
        <v>1</v>
      </c>
      <c r="H1383" s="6">
        <v>793</v>
      </c>
    </row>
    <row r="1384" s="2" customFormat="true" ht="22.5" customHeight="true" spans="1:8">
      <c r="A1384" s="6">
        <f>1382</f>
        <v>1382</v>
      </c>
      <c r="B1384" s="6">
        <v>45721</v>
      </c>
      <c r="C1384" s="6" t="s">
        <v>1401</v>
      </c>
      <c r="D1384" s="6" t="s">
        <v>10</v>
      </c>
      <c r="E1384" s="6" t="s">
        <v>471</v>
      </c>
      <c r="F1384" s="6" t="s">
        <v>12</v>
      </c>
      <c r="G1384" s="6">
        <v>1</v>
      </c>
      <c r="H1384" s="6">
        <v>793</v>
      </c>
    </row>
    <row r="1385" s="2" customFormat="true" ht="22.5" customHeight="true" spans="1:8">
      <c r="A1385" s="6">
        <f>1383</f>
        <v>1383</v>
      </c>
      <c r="B1385" s="6">
        <v>45721</v>
      </c>
      <c r="C1385" s="6" t="s">
        <v>1402</v>
      </c>
      <c r="D1385" s="6" t="s">
        <v>14</v>
      </c>
      <c r="E1385" s="6" t="s">
        <v>270</v>
      </c>
      <c r="F1385" s="6" t="s">
        <v>292</v>
      </c>
      <c r="G1385" s="6">
        <v>1</v>
      </c>
      <c r="H1385" s="6">
        <v>523</v>
      </c>
    </row>
    <row r="1386" s="2" customFormat="true" ht="22.5" customHeight="true" spans="1:8">
      <c r="A1386" s="6">
        <f>1384</f>
        <v>1384</v>
      </c>
      <c r="B1386" s="6">
        <v>45755</v>
      </c>
      <c r="C1386" s="6" t="s">
        <v>1403</v>
      </c>
      <c r="D1386" s="6" t="s">
        <v>14</v>
      </c>
      <c r="E1386" s="6" t="s">
        <v>59</v>
      </c>
      <c r="F1386" s="6" t="s">
        <v>12</v>
      </c>
      <c r="G1386" s="6">
        <v>1</v>
      </c>
      <c r="H1386" s="6">
        <v>662</v>
      </c>
    </row>
    <row r="1387" s="2" customFormat="true" ht="22.5" customHeight="true" spans="1:8">
      <c r="A1387" s="6">
        <f>1385</f>
        <v>1385</v>
      </c>
      <c r="B1387" s="6">
        <v>45754</v>
      </c>
      <c r="C1387" s="6" t="s">
        <v>1404</v>
      </c>
      <c r="D1387" s="6" t="s">
        <v>10</v>
      </c>
      <c r="E1387" s="6" t="s">
        <v>17</v>
      </c>
      <c r="F1387" s="6" t="s">
        <v>12</v>
      </c>
      <c r="G1387" s="6">
        <v>3</v>
      </c>
      <c r="H1387" s="6">
        <v>2249</v>
      </c>
    </row>
    <row r="1388" s="2" customFormat="true" ht="22.5" customHeight="true" spans="1:8">
      <c r="A1388" s="6">
        <f>1386</f>
        <v>1386</v>
      </c>
      <c r="B1388" s="6">
        <v>45749</v>
      </c>
      <c r="C1388" s="6" t="s">
        <v>1405</v>
      </c>
      <c r="D1388" s="6" t="s">
        <v>14</v>
      </c>
      <c r="E1388" s="6" t="s">
        <v>203</v>
      </c>
      <c r="F1388" s="6" t="s">
        <v>12</v>
      </c>
      <c r="G1388" s="6">
        <v>5</v>
      </c>
      <c r="H1388" s="6">
        <v>3236</v>
      </c>
    </row>
    <row r="1389" s="2" customFormat="true" ht="22.5" customHeight="true" spans="1:8">
      <c r="A1389" s="6">
        <f>1387</f>
        <v>1387</v>
      </c>
      <c r="B1389" s="6">
        <v>45755</v>
      </c>
      <c r="C1389" s="6" t="s">
        <v>1406</v>
      </c>
      <c r="D1389" s="6" t="s">
        <v>10</v>
      </c>
      <c r="E1389" s="6" t="s">
        <v>59</v>
      </c>
      <c r="F1389" s="6" t="s">
        <v>18</v>
      </c>
      <c r="G1389" s="6">
        <v>3</v>
      </c>
      <c r="H1389" s="6">
        <v>1647</v>
      </c>
    </row>
    <row r="1390" s="2" customFormat="true" ht="22.5" customHeight="true" spans="1:8">
      <c r="A1390" s="6">
        <f>1388</f>
        <v>1388</v>
      </c>
      <c r="B1390" s="6">
        <v>45754</v>
      </c>
      <c r="C1390" s="6" t="s">
        <v>1261</v>
      </c>
      <c r="D1390" s="6" t="s">
        <v>14</v>
      </c>
      <c r="E1390" s="6" t="s">
        <v>539</v>
      </c>
      <c r="F1390" s="6" t="s">
        <v>18</v>
      </c>
      <c r="G1390" s="6">
        <v>2</v>
      </c>
      <c r="H1390" s="6">
        <v>1326</v>
      </c>
    </row>
    <row r="1391" s="2" customFormat="true" ht="22.5" customHeight="true" spans="1:8">
      <c r="A1391" s="6">
        <f>1389</f>
        <v>1389</v>
      </c>
      <c r="B1391" s="6">
        <v>45754</v>
      </c>
      <c r="C1391" s="6" t="s">
        <v>1407</v>
      </c>
      <c r="D1391" s="6" t="s">
        <v>14</v>
      </c>
      <c r="E1391" s="6" t="s">
        <v>539</v>
      </c>
      <c r="F1391" s="6" t="s">
        <v>18</v>
      </c>
      <c r="G1391" s="6">
        <v>1</v>
      </c>
      <c r="H1391" s="6">
        <v>663</v>
      </c>
    </row>
    <row r="1392" s="2" customFormat="true" ht="22.5" customHeight="true" spans="1:8">
      <c r="A1392" s="6">
        <f>1390</f>
        <v>1390</v>
      </c>
      <c r="B1392" s="6">
        <v>45754</v>
      </c>
      <c r="C1392" s="6" t="s">
        <v>1408</v>
      </c>
      <c r="D1392" s="6" t="s">
        <v>14</v>
      </c>
      <c r="E1392" s="6" t="s">
        <v>539</v>
      </c>
      <c r="F1392" s="6" t="s">
        <v>12</v>
      </c>
      <c r="G1392" s="6">
        <v>1</v>
      </c>
      <c r="H1392" s="6">
        <v>793</v>
      </c>
    </row>
    <row r="1393" s="2" customFormat="true" ht="22.5" customHeight="true" spans="1:8">
      <c r="A1393" s="6">
        <f>1391</f>
        <v>1391</v>
      </c>
      <c r="B1393" s="6">
        <v>45749</v>
      </c>
      <c r="C1393" s="6" t="s">
        <v>1409</v>
      </c>
      <c r="D1393" s="6" t="s">
        <v>10</v>
      </c>
      <c r="E1393" s="6" t="s">
        <v>203</v>
      </c>
      <c r="F1393" s="6" t="s">
        <v>12</v>
      </c>
      <c r="G1393" s="6">
        <v>1</v>
      </c>
      <c r="H1393" s="6">
        <v>793</v>
      </c>
    </row>
    <row r="1394" s="2" customFormat="true" ht="22.5" customHeight="true" spans="1:8">
      <c r="A1394" s="6">
        <f>1392</f>
        <v>1392</v>
      </c>
      <c r="B1394" s="6">
        <v>45783</v>
      </c>
      <c r="C1394" s="6" t="s">
        <v>1410</v>
      </c>
      <c r="D1394" s="6" t="s">
        <v>14</v>
      </c>
      <c r="E1394" s="6" t="s">
        <v>81</v>
      </c>
      <c r="F1394" s="6" t="s">
        <v>12</v>
      </c>
      <c r="G1394" s="6">
        <v>1</v>
      </c>
      <c r="H1394" s="6">
        <v>793</v>
      </c>
    </row>
    <row r="1395" s="2" customFormat="true" ht="22.5" customHeight="true" spans="1:8">
      <c r="A1395" s="6">
        <f>1393</f>
        <v>1393</v>
      </c>
      <c r="B1395" s="6">
        <v>45783</v>
      </c>
      <c r="C1395" s="6" t="s">
        <v>1411</v>
      </c>
      <c r="D1395" s="6" t="s">
        <v>14</v>
      </c>
      <c r="E1395" s="6" t="s">
        <v>203</v>
      </c>
      <c r="F1395" s="6" t="s">
        <v>12</v>
      </c>
      <c r="G1395" s="6">
        <v>2</v>
      </c>
      <c r="H1395" s="6">
        <v>1247</v>
      </c>
    </row>
    <row r="1396" s="2" customFormat="true" ht="22.5" customHeight="true" spans="1:8">
      <c r="A1396" s="6">
        <f>1394</f>
        <v>1394</v>
      </c>
      <c r="B1396" s="6">
        <v>45783</v>
      </c>
      <c r="C1396" s="6" t="s">
        <v>1412</v>
      </c>
      <c r="D1396" s="6" t="s">
        <v>10</v>
      </c>
      <c r="E1396" s="6" t="s">
        <v>203</v>
      </c>
      <c r="F1396" s="6" t="s">
        <v>12</v>
      </c>
      <c r="G1396" s="6">
        <v>1</v>
      </c>
      <c r="H1396" s="6">
        <v>793</v>
      </c>
    </row>
    <row r="1397" s="2" customFormat="true" ht="22.5" customHeight="true" spans="1:8">
      <c r="A1397" s="6">
        <f>1395</f>
        <v>1395</v>
      </c>
      <c r="B1397" s="6">
        <v>45813</v>
      </c>
      <c r="C1397" s="6" t="s">
        <v>1413</v>
      </c>
      <c r="D1397" s="6" t="s">
        <v>14</v>
      </c>
      <c r="E1397" s="6" t="s">
        <v>20</v>
      </c>
      <c r="F1397" s="6" t="s">
        <v>12</v>
      </c>
      <c r="G1397" s="6">
        <v>2</v>
      </c>
      <c r="H1397" s="6">
        <v>1247</v>
      </c>
    </row>
    <row r="1398" s="2" customFormat="true" ht="22.5" customHeight="true" spans="1:8">
      <c r="A1398" s="6">
        <f>1396</f>
        <v>1396</v>
      </c>
      <c r="B1398" s="6">
        <v>45813</v>
      </c>
      <c r="C1398" s="6" t="s">
        <v>1414</v>
      </c>
      <c r="D1398" s="6" t="s">
        <v>14</v>
      </c>
      <c r="E1398" s="6" t="s">
        <v>40</v>
      </c>
      <c r="F1398" s="6" t="s">
        <v>18</v>
      </c>
      <c r="G1398" s="6">
        <v>1</v>
      </c>
      <c r="H1398" s="6">
        <v>712</v>
      </c>
    </row>
    <row r="1399" s="2" customFormat="true" ht="22.5" customHeight="true" spans="1:8">
      <c r="A1399" s="6">
        <f>1397</f>
        <v>1397</v>
      </c>
      <c r="B1399" s="6">
        <v>45813</v>
      </c>
      <c r="C1399" s="6" t="s">
        <v>1415</v>
      </c>
      <c r="D1399" s="6" t="s">
        <v>14</v>
      </c>
      <c r="E1399" s="6" t="s">
        <v>458</v>
      </c>
      <c r="F1399" s="6" t="s">
        <v>12</v>
      </c>
      <c r="G1399" s="6">
        <v>2</v>
      </c>
      <c r="H1399" s="6">
        <v>1456</v>
      </c>
    </row>
    <row r="1400" s="2" customFormat="true" ht="22.5" customHeight="true" spans="1:8">
      <c r="A1400" s="6">
        <f>1398</f>
        <v>1398</v>
      </c>
      <c r="B1400" s="6">
        <v>45806</v>
      </c>
      <c r="C1400" s="6" t="s">
        <v>1416</v>
      </c>
      <c r="D1400" s="6" t="s">
        <v>10</v>
      </c>
      <c r="E1400" s="6" t="s">
        <v>560</v>
      </c>
      <c r="F1400" s="6" t="s">
        <v>12</v>
      </c>
      <c r="G1400" s="6">
        <v>1</v>
      </c>
      <c r="H1400" s="6">
        <v>662</v>
      </c>
    </row>
    <row r="1401" s="2" customFormat="true" ht="22.5" customHeight="true" spans="1:8">
      <c r="A1401" s="6">
        <f>1399</f>
        <v>1399</v>
      </c>
      <c r="B1401" s="6">
        <v>45813</v>
      </c>
      <c r="C1401" s="6" t="s">
        <v>1417</v>
      </c>
      <c r="D1401" s="6" t="s">
        <v>10</v>
      </c>
      <c r="E1401" s="6" t="s">
        <v>458</v>
      </c>
      <c r="F1401" s="6" t="s">
        <v>12</v>
      </c>
      <c r="G1401" s="6">
        <v>2</v>
      </c>
      <c r="H1401" s="6">
        <v>1456</v>
      </c>
    </row>
    <row r="1402" s="2" customFormat="true" ht="22.5" customHeight="true" spans="1:8">
      <c r="A1402" s="6">
        <f>1400</f>
        <v>1400</v>
      </c>
      <c r="B1402" s="6">
        <v>45814</v>
      </c>
      <c r="C1402" s="6" t="s">
        <v>1418</v>
      </c>
      <c r="D1402" s="6" t="s">
        <v>14</v>
      </c>
      <c r="E1402" s="6" t="s">
        <v>458</v>
      </c>
      <c r="F1402" s="6" t="s">
        <v>12</v>
      </c>
      <c r="G1402" s="6">
        <v>1</v>
      </c>
      <c r="H1402" s="6">
        <v>793</v>
      </c>
    </row>
    <row r="1403" s="2" customFormat="true" ht="22.5" customHeight="true" spans="1:8">
      <c r="A1403" s="6">
        <f>1401</f>
        <v>1401</v>
      </c>
      <c r="B1403" s="6">
        <v>45813</v>
      </c>
      <c r="C1403" s="6" t="s">
        <v>1419</v>
      </c>
      <c r="D1403" s="6" t="s">
        <v>14</v>
      </c>
      <c r="E1403" s="6" t="s">
        <v>15</v>
      </c>
      <c r="F1403" s="6" t="s">
        <v>12</v>
      </c>
      <c r="G1403" s="6">
        <v>1</v>
      </c>
      <c r="H1403" s="6">
        <v>682</v>
      </c>
    </row>
    <row r="1404" s="2" customFormat="true" ht="22.5" customHeight="true" spans="1:8">
      <c r="A1404" s="6">
        <f>1402</f>
        <v>1402</v>
      </c>
      <c r="B1404" s="6">
        <v>45839</v>
      </c>
      <c r="C1404" s="6" t="s">
        <v>1420</v>
      </c>
      <c r="D1404" s="6" t="s">
        <v>14</v>
      </c>
      <c r="E1404" s="6" t="s">
        <v>26</v>
      </c>
      <c r="F1404" s="6" t="s">
        <v>18</v>
      </c>
      <c r="G1404" s="6">
        <v>1</v>
      </c>
      <c r="H1404" s="6">
        <v>755</v>
      </c>
    </row>
    <row r="1405" s="2" customFormat="true" ht="22.5" customHeight="true" spans="1:8">
      <c r="A1405" s="6">
        <f>1403</f>
        <v>1403</v>
      </c>
      <c r="B1405" s="6">
        <v>45840</v>
      </c>
      <c r="C1405" s="6" t="s">
        <v>1421</v>
      </c>
      <c r="D1405" s="6" t="s">
        <v>14</v>
      </c>
      <c r="E1405" s="6" t="s">
        <v>81</v>
      </c>
      <c r="F1405" s="6" t="s">
        <v>12</v>
      </c>
      <c r="G1405" s="6">
        <v>1</v>
      </c>
      <c r="H1405" s="6">
        <v>793</v>
      </c>
    </row>
    <row r="1406" s="2" customFormat="true" ht="22.5" customHeight="true" spans="1:8">
      <c r="A1406" s="6">
        <f>1404</f>
        <v>1404</v>
      </c>
      <c r="B1406" s="6">
        <v>45840</v>
      </c>
      <c r="C1406" s="6" t="s">
        <v>1422</v>
      </c>
      <c r="D1406" s="6" t="s">
        <v>10</v>
      </c>
      <c r="E1406" s="6" t="s">
        <v>81</v>
      </c>
      <c r="F1406" s="6" t="s">
        <v>12</v>
      </c>
      <c r="G1406" s="6">
        <v>2</v>
      </c>
      <c r="H1406" s="6">
        <v>1456</v>
      </c>
    </row>
    <row r="1407" s="2" customFormat="true" ht="22.5" customHeight="true" spans="1:8">
      <c r="A1407" s="6">
        <f>1405</f>
        <v>1405</v>
      </c>
      <c r="B1407" s="6">
        <v>45840</v>
      </c>
      <c r="C1407" s="6" t="s">
        <v>1423</v>
      </c>
      <c r="D1407" s="6" t="s">
        <v>14</v>
      </c>
      <c r="E1407" s="6" t="s">
        <v>471</v>
      </c>
      <c r="F1407" s="6" t="s">
        <v>12</v>
      </c>
      <c r="G1407" s="6">
        <v>2</v>
      </c>
      <c r="H1407" s="6">
        <v>1247</v>
      </c>
    </row>
    <row r="1408" s="2" customFormat="true" ht="22.5" customHeight="true" spans="1:8">
      <c r="A1408" s="6">
        <f>1406</f>
        <v>1406</v>
      </c>
      <c r="B1408" s="6">
        <v>45834</v>
      </c>
      <c r="C1408" s="6" t="s">
        <v>1424</v>
      </c>
      <c r="D1408" s="6" t="s">
        <v>14</v>
      </c>
      <c r="E1408" s="6" t="s">
        <v>560</v>
      </c>
      <c r="F1408" s="6" t="s">
        <v>12</v>
      </c>
      <c r="G1408" s="6">
        <v>1</v>
      </c>
      <c r="H1408" s="6">
        <v>632</v>
      </c>
    </row>
    <row r="1409" s="2" customFormat="true" ht="22.5" customHeight="true" spans="1:8">
      <c r="A1409" s="6">
        <f>1407</f>
        <v>1407</v>
      </c>
      <c r="B1409" s="6">
        <v>45834</v>
      </c>
      <c r="C1409" s="6" t="s">
        <v>1425</v>
      </c>
      <c r="D1409" s="6" t="s">
        <v>10</v>
      </c>
      <c r="E1409" s="6" t="s">
        <v>560</v>
      </c>
      <c r="F1409" s="6" t="s">
        <v>12</v>
      </c>
      <c r="G1409" s="6">
        <v>1</v>
      </c>
      <c r="H1409" s="6">
        <v>632</v>
      </c>
    </row>
    <row r="1410" s="2" customFormat="true" ht="22.5" customHeight="true" spans="1:8">
      <c r="A1410" s="6">
        <f>1408</f>
        <v>1408</v>
      </c>
      <c r="B1410" s="6">
        <v>45873</v>
      </c>
      <c r="C1410" s="6" t="s">
        <v>1426</v>
      </c>
      <c r="D1410" s="6" t="s">
        <v>10</v>
      </c>
      <c r="E1410" s="6" t="s">
        <v>59</v>
      </c>
      <c r="F1410" s="6" t="s">
        <v>12</v>
      </c>
      <c r="G1410" s="6">
        <v>2</v>
      </c>
      <c r="H1410" s="6">
        <v>1318</v>
      </c>
    </row>
    <row r="1411" s="2" customFormat="true" ht="22.5" customHeight="true" spans="1:8">
      <c r="A1411" s="6">
        <f>1409</f>
        <v>1409</v>
      </c>
      <c r="B1411" s="6">
        <v>45870</v>
      </c>
      <c r="C1411" s="6" t="s">
        <v>1427</v>
      </c>
      <c r="D1411" s="6" t="s">
        <v>14</v>
      </c>
      <c r="E1411" s="6" t="s">
        <v>59</v>
      </c>
      <c r="F1411" s="6" t="s">
        <v>12</v>
      </c>
      <c r="G1411" s="6">
        <v>1</v>
      </c>
      <c r="H1411" s="6">
        <v>659</v>
      </c>
    </row>
    <row r="1412" s="2" customFormat="true" ht="22.5" customHeight="true" spans="1:8">
      <c r="A1412" s="6">
        <f>1410</f>
        <v>1410</v>
      </c>
      <c r="B1412" s="6">
        <v>45873</v>
      </c>
      <c r="C1412" s="6" t="s">
        <v>1428</v>
      </c>
      <c r="D1412" s="6" t="s">
        <v>14</v>
      </c>
      <c r="E1412" s="6" t="s">
        <v>59</v>
      </c>
      <c r="F1412" s="6" t="s">
        <v>12</v>
      </c>
      <c r="G1412" s="6">
        <v>3</v>
      </c>
      <c r="H1412" s="6">
        <v>1598</v>
      </c>
    </row>
    <row r="1413" s="2" customFormat="true" ht="22.5" customHeight="true" spans="1:8">
      <c r="A1413" s="6">
        <f>1411</f>
        <v>1411</v>
      </c>
      <c r="B1413" s="6">
        <v>45873</v>
      </c>
      <c r="C1413" s="6" t="s">
        <v>1429</v>
      </c>
      <c r="D1413" s="6" t="s">
        <v>10</v>
      </c>
      <c r="E1413" s="6" t="s">
        <v>270</v>
      </c>
      <c r="F1413" s="6" t="s">
        <v>12</v>
      </c>
      <c r="G1413" s="6">
        <v>2</v>
      </c>
      <c r="H1413" s="6">
        <v>1198</v>
      </c>
    </row>
    <row r="1414" s="2" customFormat="true" ht="22.5" customHeight="true" spans="1:8">
      <c r="A1414" s="6">
        <f>1412</f>
        <v>1412</v>
      </c>
      <c r="B1414" s="6">
        <v>45870</v>
      </c>
      <c r="C1414" s="6" t="s">
        <v>1430</v>
      </c>
      <c r="D1414" s="6" t="s">
        <v>10</v>
      </c>
      <c r="E1414" s="6" t="s">
        <v>20</v>
      </c>
      <c r="F1414" s="6" t="s">
        <v>18</v>
      </c>
      <c r="G1414" s="6">
        <v>3</v>
      </c>
      <c r="H1414" s="6">
        <v>1780</v>
      </c>
    </row>
    <row r="1415" s="2" customFormat="true" ht="22.5" customHeight="true" spans="1:8">
      <c r="A1415" s="6">
        <f>1413</f>
        <v>1413</v>
      </c>
      <c r="B1415" s="6">
        <v>45870</v>
      </c>
      <c r="C1415" s="6" t="s">
        <v>1431</v>
      </c>
      <c r="D1415" s="6" t="s">
        <v>14</v>
      </c>
      <c r="E1415" s="6" t="s">
        <v>471</v>
      </c>
      <c r="F1415" s="6" t="s">
        <v>12</v>
      </c>
      <c r="G1415" s="6">
        <v>1</v>
      </c>
      <c r="H1415" s="6">
        <v>793</v>
      </c>
    </row>
    <row r="1416" s="2" customFormat="true" ht="22.5" customHeight="true" spans="1:8">
      <c r="A1416" s="6">
        <f>1414</f>
        <v>1414</v>
      </c>
      <c r="B1416" s="6">
        <v>45870</v>
      </c>
      <c r="C1416" s="6" t="s">
        <v>1432</v>
      </c>
      <c r="D1416" s="6" t="s">
        <v>14</v>
      </c>
      <c r="E1416" s="6" t="s">
        <v>471</v>
      </c>
      <c r="F1416" s="6" t="s">
        <v>12</v>
      </c>
      <c r="G1416" s="6">
        <v>1</v>
      </c>
      <c r="H1416" s="6">
        <v>793</v>
      </c>
    </row>
    <row r="1417" s="2" customFormat="true" ht="22.5" customHeight="true" spans="1:8">
      <c r="A1417" s="6">
        <f>1415</f>
        <v>1415</v>
      </c>
      <c r="B1417" s="6">
        <v>45873</v>
      </c>
      <c r="C1417" s="6" t="s">
        <v>1433</v>
      </c>
      <c r="D1417" s="6" t="s">
        <v>14</v>
      </c>
      <c r="E1417" s="6" t="s">
        <v>30</v>
      </c>
      <c r="F1417" s="6" t="s">
        <v>12</v>
      </c>
      <c r="G1417" s="6">
        <v>2</v>
      </c>
      <c r="H1417" s="6">
        <v>1378</v>
      </c>
    </row>
    <row r="1418" s="2" customFormat="true" ht="22.5" customHeight="true" spans="1:8">
      <c r="A1418" s="6">
        <f>1416</f>
        <v>1416</v>
      </c>
      <c r="B1418" s="6">
        <v>45870</v>
      </c>
      <c r="C1418" s="6" t="s">
        <v>1434</v>
      </c>
      <c r="D1418" s="6" t="s">
        <v>10</v>
      </c>
      <c r="E1418" s="6" t="s">
        <v>34</v>
      </c>
      <c r="F1418" s="6" t="s">
        <v>18</v>
      </c>
      <c r="G1418" s="6">
        <v>3</v>
      </c>
      <c r="H1418" s="6">
        <v>1780</v>
      </c>
    </row>
    <row r="1419" s="2" customFormat="true" ht="22.5" customHeight="true" spans="1:8">
      <c r="A1419" s="6">
        <f>1417</f>
        <v>1417</v>
      </c>
      <c r="B1419" s="6">
        <v>45903</v>
      </c>
      <c r="C1419" s="6" t="s">
        <v>1435</v>
      </c>
      <c r="D1419" s="6" t="s">
        <v>14</v>
      </c>
      <c r="E1419" s="6" t="s">
        <v>40</v>
      </c>
      <c r="F1419" s="6" t="s">
        <v>12</v>
      </c>
      <c r="G1419" s="6">
        <v>2</v>
      </c>
      <c r="H1419" s="6">
        <v>1298</v>
      </c>
    </row>
    <row r="1420" s="2" customFormat="true" ht="22.5" customHeight="true" spans="1:8">
      <c r="A1420" s="6">
        <f>1418</f>
        <v>1418</v>
      </c>
      <c r="B1420" s="6">
        <v>45904</v>
      </c>
      <c r="C1420" s="6" t="s">
        <v>1436</v>
      </c>
      <c r="D1420" s="6" t="s">
        <v>14</v>
      </c>
      <c r="E1420" s="6" t="s">
        <v>270</v>
      </c>
      <c r="F1420" s="6" t="s">
        <v>12</v>
      </c>
      <c r="G1420" s="6">
        <v>2</v>
      </c>
      <c r="H1420" s="6">
        <v>1039</v>
      </c>
    </row>
    <row r="1421" s="2" customFormat="true" ht="22.5" customHeight="true" spans="1:8">
      <c r="A1421" s="6">
        <f>1419</f>
        <v>1419</v>
      </c>
      <c r="B1421" s="6">
        <v>45896</v>
      </c>
      <c r="C1421" s="6" t="s">
        <v>1437</v>
      </c>
      <c r="D1421" s="6" t="s">
        <v>14</v>
      </c>
      <c r="E1421" s="6" t="s">
        <v>460</v>
      </c>
      <c r="F1421" s="6" t="s">
        <v>1438</v>
      </c>
      <c r="G1421" s="6">
        <v>4</v>
      </c>
      <c r="H1421" s="6">
        <v>1978</v>
      </c>
    </row>
    <row r="1422" s="2" customFormat="true" ht="22.5" customHeight="true" spans="1:8">
      <c r="A1422" s="6">
        <f>1420</f>
        <v>1420</v>
      </c>
      <c r="B1422" s="6">
        <v>45904</v>
      </c>
      <c r="C1422" s="6" t="s">
        <v>1439</v>
      </c>
      <c r="D1422" s="6" t="s">
        <v>10</v>
      </c>
      <c r="E1422" s="6" t="s">
        <v>59</v>
      </c>
      <c r="F1422" s="6" t="s">
        <v>12</v>
      </c>
      <c r="G1422" s="6">
        <v>2</v>
      </c>
      <c r="H1422" s="6">
        <v>1238</v>
      </c>
    </row>
    <row r="1423" s="2" customFormat="true" ht="22.5" customHeight="true" spans="1:8">
      <c r="A1423" s="6">
        <f>1421</f>
        <v>1421</v>
      </c>
      <c r="B1423" s="6">
        <v>45901</v>
      </c>
      <c r="C1423" s="6" t="s">
        <v>1440</v>
      </c>
      <c r="D1423" s="6" t="s">
        <v>10</v>
      </c>
      <c r="E1423" s="6" t="s">
        <v>458</v>
      </c>
      <c r="F1423" s="6" t="s">
        <v>12</v>
      </c>
      <c r="G1423" s="6">
        <v>1</v>
      </c>
      <c r="H1423" s="6">
        <v>760</v>
      </c>
    </row>
    <row r="1424" s="2" customFormat="true" ht="22.5" customHeight="true" spans="1:8">
      <c r="A1424" s="6">
        <f>1422</f>
        <v>1422</v>
      </c>
      <c r="B1424" s="6">
        <v>45940</v>
      </c>
      <c r="C1424" s="6" t="s">
        <v>1441</v>
      </c>
      <c r="D1424" s="6" t="s">
        <v>10</v>
      </c>
      <c r="E1424" s="6" t="s">
        <v>270</v>
      </c>
      <c r="F1424" s="6" t="s">
        <v>12</v>
      </c>
      <c r="G1424" s="6">
        <v>1</v>
      </c>
      <c r="H1424" s="6">
        <v>659</v>
      </c>
    </row>
    <row r="1425" s="2" customFormat="true" ht="22.5" customHeight="true" spans="1:8">
      <c r="A1425" s="6">
        <f>1423</f>
        <v>1423</v>
      </c>
      <c r="B1425" s="6">
        <v>45940</v>
      </c>
      <c r="C1425" s="6" t="s">
        <v>1442</v>
      </c>
      <c r="D1425" s="6" t="s">
        <v>10</v>
      </c>
      <c r="E1425" s="6" t="s">
        <v>59</v>
      </c>
      <c r="F1425" s="6" t="s">
        <v>18</v>
      </c>
      <c r="G1425" s="6">
        <v>1</v>
      </c>
      <c r="H1425" s="6">
        <v>639</v>
      </c>
    </row>
    <row r="1426" s="2" customFormat="true" ht="22.5" customHeight="true" spans="1:8">
      <c r="A1426" s="6">
        <f>1424</f>
        <v>1424</v>
      </c>
      <c r="B1426" s="6">
        <v>45940</v>
      </c>
      <c r="C1426" s="6" t="s">
        <v>1443</v>
      </c>
      <c r="D1426" s="6" t="s">
        <v>10</v>
      </c>
      <c r="E1426" s="6" t="s">
        <v>55</v>
      </c>
      <c r="F1426" s="6" t="s">
        <v>18</v>
      </c>
      <c r="G1426" s="6">
        <v>1</v>
      </c>
      <c r="H1426" s="6">
        <v>604</v>
      </c>
    </row>
    <row r="1427" s="2" customFormat="true" ht="22.5" customHeight="true" spans="1:8">
      <c r="A1427" s="6">
        <f>1425</f>
        <v>1425</v>
      </c>
      <c r="B1427" s="6">
        <v>45940</v>
      </c>
      <c r="C1427" s="6" t="s">
        <v>1444</v>
      </c>
      <c r="D1427" s="6" t="s">
        <v>14</v>
      </c>
      <c r="E1427" s="6" t="s">
        <v>15</v>
      </c>
      <c r="F1427" s="6" t="s">
        <v>18</v>
      </c>
      <c r="G1427" s="6">
        <v>1</v>
      </c>
      <c r="H1427" s="6">
        <v>639</v>
      </c>
    </row>
    <row r="1428" s="2" customFormat="true" ht="22.5" customHeight="true" spans="1:8">
      <c r="A1428" s="6">
        <f>1426</f>
        <v>1426</v>
      </c>
      <c r="B1428" s="6">
        <v>45939</v>
      </c>
      <c r="C1428" s="6" t="s">
        <v>1445</v>
      </c>
      <c r="D1428" s="6" t="s">
        <v>10</v>
      </c>
      <c r="E1428" s="6" t="s">
        <v>59</v>
      </c>
      <c r="F1428" s="6" t="s">
        <v>18</v>
      </c>
      <c r="G1428" s="6">
        <v>1</v>
      </c>
      <c r="H1428" s="6">
        <v>639</v>
      </c>
    </row>
    <row r="1429" s="2" customFormat="true" ht="22.5" customHeight="true" spans="1:8">
      <c r="A1429" s="6">
        <f>1427</f>
        <v>1427</v>
      </c>
      <c r="B1429" s="6">
        <v>45926</v>
      </c>
      <c r="C1429" s="6" t="s">
        <v>1446</v>
      </c>
      <c r="D1429" s="6" t="s">
        <v>10</v>
      </c>
      <c r="E1429" s="6" t="s">
        <v>17</v>
      </c>
      <c r="F1429" s="6" t="s">
        <v>12</v>
      </c>
      <c r="G1429" s="6">
        <v>1</v>
      </c>
      <c r="H1429" s="6">
        <v>793</v>
      </c>
    </row>
    <row r="1430" s="2" customFormat="true" ht="22.5" customHeight="true" spans="1:8">
      <c r="A1430" s="6">
        <f>1428</f>
        <v>1428</v>
      </c>
      <c r="B1430" s="6">
        <v>45939</v>
      </c>
      <c r="C1430" s="6" t="s">
        <v>1447</v>
      </c>
      <c r="D1430" s="6" t="s">
        <v>10</v>
      </c>
      <c r="E1430" s="6" t="s">
        <v>309</v>
      </c>
      <c r="F1430" s="6" t="s">
        <v>12</v>
      </c>
      <c r="G1430" s="6">
        <v>1</v>
      </c>
      <c r="H1430" s="6">
        <v>639</v>
      </c>
    </row>
    <row r="1431" s="2" customFormat="true" ht="22.5" customHeight="true" spans="1:8">
      <c r="A1431" s="6">
        <f>1429</f>
        <v>1429</v>
      </c>
      <c r="B1431" s="6">
        <v>45926</v>
      </c>
      <c r="C1431" s="6" t="s">
        <v>1448</v>
      </c>
      <c r="D1431" s="6" t="s">
        <v>14</v>
      </c>
      <c r="E1431" s="6" t="s">
        <v>20</v>
      </c>
      <c r="F1431" s="6" t="s">
        <v>12</v>
      </c>
      <c r="G1431" s="6">
        <v>1</v>
      </c>
      <c r="H1431" s="6">
        <v>793</v>
      </c>
    </row>
    <row r="1432" s="2" customFormat="true" ht="22.5" customHeight="true" spans="1:8">
      <c r="A1432" s="6">
        <f>1430</f>
        <v>1430</v>
      </c>
      <c r="B1432" s="6">
        <v>45926</v>
      </c>
      <c r="C1432" s="6" t="s">
        <v>1449</v>
      </c>
      <c r="D1432" s="6" t="s">
        <v>10</v>
      </c>
      <c r="E1432" s="6" t="s">
        <v>45</v>
      </c>
      <c r="F1432" s="6" t="s">
        <v>12</v>
      </c>
      <c r="G1432" s="6">
        <v>1</v>
      </c>
      <c r="H1432" s="6">
        <v>659</v>
      </c>
    </row>
    <row r="1433" s="2" customFormat="true" ht="22.5" customHeight="true" spans="1:8">
      <c r="A1433" s="6">
        <f>1431</f>
        <v>1431</v>
      </c>
      <c r="B1433" s="6">
        <v>45941</v>
      </c>
      <c r="C1433" s="6" t="s">
        <v>1450</v>
      </c>
      <c r="D1433" s="6" t="s">
        <v>14</v>
      </c>
      <c r="E1433" s="6" t="s">
        <v>458</v>
      </c>
      <c r="F1433" s="6" t="s">
        <v>12</v>
      </c>
      <c r="G1433" s="6">
        <v>3</v>
      </c>
      <c r="H1433" s="6">
        <v>1910</v>
      </c>
    </row>
    <row r="1434" s="2" customFormat="true" ht="22.5" customHeight="true" spans="1:8">
      <c r="A1434" s="6">
        <f>1432</f>
        <v>1432</v>
      </c>
      <c r="B1434" s="6">
        <v>45941</v>
      </c>
      <c r="C1434" s="6" t="s">
        <v>1451</v>
      </c>
      <c r="D1434" s="6" t="s">
        <v>10</v>
      </c>
      <c r="E1434" s="6" t="s">
        <v>471</v>
      </c>
      <c r="F1434" s="6" t="s">
        <v>12</v>
      </c>
      <c r="G1434" s="6">
        <v>1</v>
      </c>
      <c r="H1434" s="6">
        <v>793</v>
      </c>
    </row>
    <row r="1435" s="2" customFormat="true" ht="22.5" customHeight="true" spans="1:8">
      <c r="A1435" s="6">
        <f>1433</f>
        <v>1433</v>
      </c>
      <c r="B1435" s="6">
        <v>45935</v>
      </c>
      <c r="C1435" s="6" t="s">
        <v>1452</v>
      </c>
      <c r="D1435" s="6" t="s">
        <v>14</v>
      </c>
      <c r="E1435" s="6" t="s">
        <v>460</v>
      </c>
      <c r="F1435" s="6" t="s">
        <v>12</v>
      </c>
      <c r="G1435" s="6">
        <v>2</v>
      </c>
      <c r="H1435" s="6">
        <v>1288</v>
      </c>
    </row>
    <row r="1436" s="2" customFormat="true" ht="22.5" customHeight="true" spans="1:8">
      <c r="A1436" s="6">
        <f>1434</f>
        <v>1434</v>
      </c>
      <c r="B1436" s="6">
        <v>45961</v>
      </c>
      <c r="C1436" s="6" t="s">
        <v>1453</v>
      </c>
      <c r="D1436" s="6" t="s">
        <v>10</v>
      </c>
      <c r="E1436" s="6" t="s">
        <v>55</v>
      </c>
      <c r="F1436" s="6" t="s">
        <v>292</v>
      </c>
      <c r="G1436" s="6">
        <v>2</v>
      </c>
      <c r="H1436" s="6">
        <v>960</v>
      </c>
    </row>
    <row r="1437" s="2" customFormat="true" ht="22.5" customHeight="true" spans="1:8">
      <c r="A1437" s="6">
        <f>1435</f>
        <v>1435</v>
      </c>
      <c r="B1437" s="6">
        <v>45960</v>
      </c>
      <c r="C1437" s="6" t="s">
        <v>1454</v>
      </c>
      <c r="D1437" s="6" t="s">
        <v>10</v>
      </c>
      <c r="E1437" s="6" t="s">
        <v>55</v>
      </c>
      <c r="F1437" s="6" t="s">
        <v>292</v>
      </c>
      <c r="G1437" s="6">
        <v>1</v>
      </c>
      <c r="H1437" s="6">
        <v>480</v>
      </c>
    </row>
    <row r="1438" s="2" customFormat="true" ht="22.5" customHeight="true" spans="1:8">
      <c r="A1438" s="6">
        <f>1436</f>
        <v>1436</v>
      </c>
      <c r="B1438" s="6">
        <v>45964</v>
      </c>
      <c r="C1438" s="6" t="s">
        <v>1455</v>
      </c>
      <c r="D1438" s="6" t="s">
        <v>10</v>
      </c>
      <c r="E1438" s="6" t="s">
        <v>20</v>
      </c>
      <c r="F1438" s="6" t="s">
        <v>12</v>
      </c>
      <c r="G1438" s="6">
        <v>1</v>
      </c>
      <c r="H1438" s="6">
        <v>793</v>
      </c>
    </row>
    <row r="1439" s="2" customFormat="true" ht="22.5" customHeight="true" spans="1:8">
      <c r="A1439" s="6">
        <f>1437</f>
        <v>1437</v>
      </c>
      <c r="B1439" s="6">
        <v>45914</v>
      </c>
      <c r="C1439" s="6" t="s">
        <v>1456</v>
      </c>
      <c r="D1439" s="6" t="s">
        <v>14</v>
      </c>
      <c r="E1439" s="6" t="s">
        <v>26</v>
      </c>
      <c r="F1439" s="6" t="s">
        <v>12</v>
      </c>
      <c r="G1439" s="6">
        <v>1</v>
      </c>
      <c r="H1439" s="6">
        <v>759</v>
      </c>
    </row>
    <row r="1440" s="2" customFormat="true" ht="22.5" customHeight="true" spans="1:8">
      <c r="A1440" s="6">
        <f>1438</f>
        <v>1438</v>
      </c>
      <c r="B1440" s="6">
        <v>46022</v>
      </c>
      <c r="C1440" s="6" t="s">
        <v>1457</v>
      </c>
      <c r="D1440" s="6" t="s">
        <v>10</v>
      </c>
      <c r="E1440" s="6" t="s">
        <v>81</v>
      </c>
      <c r="F1440" s="6" t="s">
        <v>292</v>
      </c>
      <c r="G1440" s="6">
        <v>1</v>
      </c>
      <c r="H1440" s="6">
        <v>454</v>
      </c>
    </row>
    <row r="1441" s="2" customFormat="true" ht="22.5" customHeight="true" spans="1:8">
      <c r="A1441" s="6">
        <f>1439</f>
        <v>1439</v>
      </c>
      <c r="B1441" s="6">
        <v>46022</v>
      </c>
      <c r="C1441" s="6" t="s">
        <v>1458</v>
      </c>
      <c r="D1441" s="6" t="s">
        <v>10</v>
      </c>
      <c r="E1441" s="6" t="s">
        <v>17</v>
      </c>
      <c r="F1441" s="6" t="s">
        <v>12</v>
      </c>
      <c r="G1441" s="6">
        <v>1</v>
      </c>
      <c r="H1441" s="6">
        <v>793</v>
      </c>
    </row>
    <row r="1442" s="2" customFormat="true" ht="22.5" customHeight="true" spans="1:8">
      <c r="A1442" s="6">
        <f>1440</f>
        <v>1440</v>
      </c>
      <c r="B1442" s="6">
        <v>46022</v>
      </c>
      <c r="C1442" s="6" t="s">
        <v>1459</v>
      </c>
      <c r="D1442" s="6" t="s">
        <v>10</v>
      </c>
      <c r="E1442" s="6" t="s">
        <v>55</v>
      </c>
      <c r="F1442" s="6" t="s">
        <v>18</v>
      </c>
      <c r="G1442" s="6">
        <v>1</v>
      </c>
      <c r="H1442" s="6">
        <v>609</v>
      </c>
    </row>
    <row r="1443" s="2" customFormat="true" ht="22.5" customHeight="true" spans="1:8">
      <c r="A1443" s="6">
        <f>1441</f>
        <v>1441</v>
      </c>
      <c r="B1443" s="6">
        <v>45993</v>
      </c>
      <c r="C1443" s="6" t="s">
        <v>1460</v>
      </c>
      <c r="D1443" s="6" t="s">
        <v>14</v>
      </c>
      <c r="E1443" s="6" t="s">
        <v>40</v>
      </c>
      <c r="F1443" s="6" t="s">
        <v>12</v>
      </c>
      <c r="G1443" s="6">
        <v>1</v>
      </c>
      <c r="H1443" s="6">
        <v>1034</v>
      </c>
    </row>
    <row r="1444" s="2" customFormat="true" ht="22.5" customHeight="true" spans="1:8">
      <c r="A1444" s="6">
        <f>1442</f>
        <v>1442</v>
      </c>
      <c r="B1444" s="6">
        <v>46022</v>
      </c>
      <c r="C1444" s="6" t="s">
        <v>1461</v>
      </c>
      <c r="D1444" s="6" t="s">
        <v>14</v>
      </c>
      <c r="E1444" s="6" t="s">
        <v>30</v>
      </c>
      <c r="F1444" s="6" t="s">
        <v>18</v>
      </c>
      <c r="G1444" s="6">
        <v>1</v>
      </c>
      <c r="H1444" s="6">
        <v>609</v>
      </c>
    </row>
    <row r="1445" s="2" customFormat="true" ht="22.5" customHeight="true" spans="1:8">
      <c r="A1445" s="6">
        <f>1443</f>
        <v>1443</v>
      </c>
      <c r="B1445" s="6">
        <v>46022</v>
      </c>
      <c r="C1445" s="6" t="s">
        <v>1462</v>
      </c>
      <c r="D1445" s="6" t="s">
        <v>14</v>
      </c>
      <c r="E1445" s="6" t="s">
        <v>81</v>
      </c>
      <c r="F1445" s="6" t="s">
        <v>12</v>
      </c>
      <c r="G1445" s="6">
        <v>1</v>
      </c>
      <c r="H1445" s="6">
        <v>793</v>
      </c>
    </row>
    <row r="1446" s="2" customFormat="true" ht="22.5" customHeight="true" spans="1:8">
      <c r="A1446" s="6">
        <f>1444</f>
        <v>1444</v>
      </c>
      <c r="B1446" s="6">
        <v>45993</v>
      </c>
      <c r="C1446" s="6" t="s">
        <v>1463</v>
      </c>
      <c r="D1446" s="6" t="s">
        <v>14</v>
      </c>
      <c r="E1446" s="6" t="s">
        <v>34</v>
      </c>
      <c r="F1446" s="6" t="s">
        <v>12</v>
      </c>
      <c r="G1446" s="6">
        <v>1</v>
      </c>
      <c r="H1446" s="6">
        <v>793</v>
      </c>
    </row>
    <row r="1447" s="2" customFormat="true" ht="22.5" customHeight="true" spans="1:8">
      <c r="A1447" s="6">
        <f>1445</f>
        <v>1445</v>
      </c>
      <c r="B1447" s="6">
        <v>46022</v>
      </c>
      <c r="C1447" s="6" t="s">
        <v>1464</v>
      </c>
      <c r="D1447" s="6" t="s">
        <v>14</v>
      </c>
      <c r="E1447" s="6" t="s">
        <v>34</v>
      </c>
      <c r="F1447" s="6" t="s">
        <v>292</v>
      </c>
      <c r="G1447" s="6">
        <v>1</v>
      </c>
      <c r="H1447" s="6">
        <v>454</v>
      </c>
    </row>
    <row r="1448" s="2" customFormat="true" ht="22.5" customHeight="true" spans="1:8">
      <c r="A1448" s="6">
        <f>1446</f>
        <v>1446</v>
      </c>
      <c r="B1448" s="6">
        <v>45993</v>
      </c>
      <c r="C1448" s="6" t="s">
        <v>1465</v>
      </c>
      <c r="D1448" s="6" t="s">
        <v>14</v>
      </c>
      <c r="E1448" s="6" t="s">
        <v>270</v>
      </c>
      <c r="F1448" s="6" t="s">
        <v>18</v>
      </c>
      <c r="G1448" s="6">
        <v>1</v>
      </c>
      <c r="H1448" s="6">
        <v>639</v>
      </c>
    </row>
    <row r="1449" s="2" customFormat="true" ht="22.5" customHeight="true" spans="1:8">
      <c r="A1449" s="6">
        <f>1447</f>
        <v>1447</v>
      </c>
      <c r="B1449" s="6">
        <v>45993</v>
      </c>
      <c r="C1449" s="6" t="s">
        <v>1466</v>
      </c>
      <c r="D1449" s="6" t="s">
        <v>10</v>
      </c>
      <c r="E1449" s="6" t="s">
        <v>17</v>
      </c>
      <c r="F1449" s="6" t="s">
        <v>12</v>
      </c>
      <c r="G1449" s="6">
        <v>1</v>
      </c>
      <c r="H1449" s="6">
        <v>793</v>
      </c>
    </row>
    <row r="1450" s="2" customFormat="true" ht="22.5" customHeight="true" spans="1:8">
      <c r="A1450" s="6">
        <f>1448</f>
        <v>1448</v>
      </c>
      <c r="B1450" s="6">
        <v>46022</v>
      </c>
      <c r="C1450" s="6" t="s">
        <v>962</v>
      </c>
      <c r="D1450" s="6" t="s">
        <v>14</v>
      </c>
      <c r="E1450" s="6" t="s">
        <v>15</v>
      </c>
      <c r="F1450" s="6" t="s">
        <v>12</v>
      </c>
      <c r="G1450" s="6">
        <v>1</v>
      </c>
      <c r="H1450" s="6">
        <v>659</v>
      </c>
    </row>
    <row r="1451" s="2" customFormat="true" ht="22.5" customHeight="true" spans="1:8">
      <c r="A1451" s="6">
        <f>1449</f>
        <v>1449</v>
      </c>
      <c r="B1451" s="6">
        <v>45993</v>
      </c>
      <c r="C1451" s="6" t="s">
        <v>1467</v>
      </c>
      <c r="D1451" s="6" t="s">
        <v>14</v>
      </c>
      <c r="E1451" s="6" t="s">
        <v>208</v>
      </c>
      <c r="F1451" s="6" t="s">
        <v>12</v>
      </c>
      <c r="G1451" s="6">
        <v>1</v>
      </c>
      <c r="H1451" s="6">
        <v>719</v>
      </c>
    </row>
    <row r="1452" s="2" customFormat="true" ht="22.5" customHeight="true" spans="1:8">
      <c r="A1452" s="6">
        <f>1450</f>
        <v>1450</v>
      </c>
      <c r="B1452" s="6">
        <v>46022</v>
      </c>
      <c r="C1452" s="6" t="s">
        <v>1468</v>
      </c>
      <c r="D1452" s="6" t="s">
        <v>14</v>
      </c>
      <c r="E1452" s="6" t="s">
        <v>34</v>
      </c>
      <c r="F1452" s="6" t="s">
        <v>18</v>
      </c>
      <c r="G1452" s="6">
        <v>1</v>
      </c>
      <c r="H1452" s="6">
        <v>663</v>
      </c>
    </row>
    <row r="1453" s="2" customFormat="true" ht="22.5" customHeight="true" spans="1:8">
      <c r="A1453" s="6">
        <f>1451</f>
        <v>1451</v>
      </c>
      <c r="B1453" s="6">
        <v>46022</v>
      </c>
      <c r="C1453" s="6" t="s">
        <v>1469</v>
      </c>
      <c r="D1453" s="6" t="s">
        <v>10</v>
      </c>
      <c r="E1453" s="6" t="s">
        <v>20</v>
      </c>
      <c r="F1453" s="6" t="s">
        <v>12</v>
      </c>
      <c r="G1453" s="6">
        <v>1</v>
      </c>
      <c r="H1453" s="6">
        <v>793</v>
      </c>
    </row>
    <row r="1454" s="2" customFormat="true" ht="22.5" customHeight="true" spans="1:8">
      <c r="A1454" s="6">
        <f>1452</f>
        <v>1452</v>
      </c>
      <c r="B1454" s="6">
        <v>46022</v>
      </c>
      <c r="C1454" s="6" t="s">
        <v>1470</v>
      </c>
      <c r="D1454" s="6" t="s">
        <v>10</v>
      </c>
      <c r="E1454" s="6" t="s">
        <v>203</v>
      </c>
      <c r="F1454" s="6" t="s">
        <v>12</v>
      </c>
      <c r="G1454" s="6">
        <v>1</v>
      </c>
      <c r="H1454" s="6">
        <v>793</v>
      </c>
    </row>
    <row r="1455" s="2" customFormat="true" ht="22.5" customHeight="true" spans="1:8">
      <c r="A1455" s="6">
        <f>1453</f>
        <v>1453</v>
      </c>
      <c r="B1455" s="6">
        <v>45993</v>
      </c>
      <c r="C1455" s="6" t="s">
        <v>1471</v>
      </c>
      <c r="D1455" s="6" t="s">
        <v>10</v>
      </c>
      <c r="E1455" s="6" t="s">
        <v>30</v>
      </c>
      <c r="F1455" s="6" t="s">
        <v>12</v>
      </c>
      <c r="G1455" s="6">
        <v>1</v>
      </c>
      <c r="H1455" s="6">
        <v>719</v>
      </c>
    </row>
    <row r="1456" s="2" customFormat="true" ht="22.5" customHeight="true" spans="1:8">
      <c r="A1456" s="6">
        <f>1454</f>
        <v>1454</v>
      </c>
      <c r="B1456" s="6">
        <v>46022</v>
      </c>
      <c r="C1456" s="6" t="s">
        <v>1472</v>
      </c>
      <c r="D1456" s="6" t="s">
        <v>14</v>
      </c>
      <c r="E1456" s="6" t="s">
        <v>15</v>
      </c>
      <c r="F1456" s="6" t="s">
        <v>18</v>
      </c>
      <c r="G1456" s="6">
        <v>2</v>
      </c>
      <c r="H1456" s="6">
        <v>1218</v>
      </c>
    </row>
    <row r="1457" s="2" customFormat="true" ht="22.5" customHeight="true" spans="1:8">
      <c r="A1457" s="6">
        <f>1455</f>
        <v>1455</v>
      </c>
      <c r="B1457" s="6">
        <v>46022</v>
      </c>
      <c r="C1457" s="6" t="s">
        <v>1473</v>
      </c>
      <c r="D1457" s="6" t="s">
        <v>14</v>
      </c>
      <c r="E1457" s="6" t="s">
        <v>539</v>
      </c>
      <c r="F1457" s="6" t="s">
        <v>12</v>
      </c>
      <c r="G1457" s="6">
        <v>3</v>
      </c>
      <c r="H1457" s="6">
        <v>2119</v>
      </c>
    </row>
    <row r="1458" s="2" customFormat="true" ht="22.5" customHeight="true" spans="1:8">
      <c r="A1458" s="6">
        <f>1456</f>
        <v>1456</v>
      </c>
      <c r="B1458" s="6">
        <v>45993</v>
      </c>
      <c r="C1458" s="6" t="s">
        <v>1474</v>
      </c>
      <c r="D1458" s="6" t="s">
        <v>10</v>
      </c>
      <c r="E1458" s="6" t="s">
        <v>539</v>
      </c>
      <c r="F1458" s="6" t="s">
        <v>18</v>
      </c>
      <c r="G1458" s="6">
        <v>2</v>
      </c>
      <c r="H1458" s="6">
        <v>1326</v>
      </c>
    </row>
    <row r="1459" s="2" customFormat="true" ht="22.5" customHeight="true" spans="1:8">
      <c r="A1459" s="6">
        <f>1457</f>
        <v>1457</v>
      </c>
      <c r="B1459" s="6">
        <v>46022</v>
      </c>
      <c r="C1459" s="6" t="s">
        <v>1475</v>
      </c>
      <c r="D1459" s="6" t="s">
        <v>10</v>
      </c>
      <c r="E1459" s="6" t="s">
        <v>203</v>
      </c>
      <c r="F1459" s="6" t="s">
        <v>12</v>
      </c>
      <c r="G1459" s="6">
        <v>2</v>
      </c>
      <c r="H1459" s="6">
        <v>1456</v>
      </c>
    </row>
    <row r="1460" s="2" customFormat="true" ht="22.5" customHeight="true" spans="1:8">
      <c r="A1460" s="6">
        <f>1458</f>
        <v>1458</v>
      </c>
      <c r="B1460" s="6">
        <v>46022</v>
      </c>
      <c r="C1460" s="6" t="s">
        <v>1476</v>
      </c>
      <c r="D1460" s="6" t="s">
        <v>14</v>
      </c>
      <c r="E1460" s="6" t="s">
        <v>203</v>
      </c>
      <c r="F1460" s="6" t="s">
        <v>12</v>
      </c>
      <c r="G1460" s="6">
        <v>1</v>
      </c>
      <c r="H1460" s="6">
        <v>793</v>
      </c>
    </row>
    <row r="1461" s="2" customFormat="true" ht="22.5" customHeight="true" spans="1:8">
      <c r="A1461" s="6">
        <f>1459</f>
        <v>1459</v>
      </c>
      <c r="B1461" s="6">
        <v>45993</v>
      </c>
      <c r="C1461" s="6" t="s">
        <v>1477</v>
      </c>
      <c r="D1461" s="6" t="s">
        <v>14</v>
      </c>
      <c r="E1461" s="6" t="s">
        <v>203</v>
      </c>
      <c r="F1461" s="6" t="s">
        <v>18</v>
      </c>
      <c r="G1461" s="6">
        <v>3</v>
      </c>
      <c r="H1461" s="6">
        <v>1780</v>
      </c>
    </row>
    <row r="1462" s="2" customFormat="true" ht="22.5" customHeight="true" spans="1:8">
      <c r="A1462" s="6">
        <f>1460</f>
        <v>1460</v>
      </c>
      <c r="B1462" s="6">
        <v>46022</v>
      </c>
      <c r="C1462" s="6" t="s">
        <v>1478</v>
      </c>
      <c r="D1462" s="6" t="s">
        <v>10</v>
      </c>
      <c r="E1462" s="6" t="s">
        <v>539</v>
      </c>
      <c r="F1462" s="6" t="s">
        <v>18</v>
      </c>
      <c r="G1462" s="6">
        <v>1</v>
      </c>
      <c r="H1462" s="6">
        <v>663</v>
      </c>
    </row>
    <row r="1463" s="2" customFormat="true" ht="22.5" customHeight="true" spans="1:8">
      <c r="A1463" s="6">
        <f>1461</f>
        <v>1461</v>
      </c>
      <c r="B1463" s="6">
        <v>46022</v>
      </c>
      <c r="C1463" s="6" t="s">
        <v>1479</v>
      </c>
      <c r="D1463" s="6" t="s">
        <v>10</v>
      </c>
      <c r="E1463" s="6" t="s">
        <v>471</v>
      </c>
      <c r="F1463" s="6" t="s">
        <v>12</v>
      </c>
      <c r="G1463" s="6">
        <v>2</v>
      </c>
      <c r="H1463" s="6">
        <v>1247</v>
      </c>
    </row>
    <row r="1464" s="2" customFormat="true" ht="22.5" customHeight="true" spans="1:8">
      <c r="A1464" s="6">
        <f>1462</f>
        <v>1462</v>
      </c>
      <c r="B1464" s="6">
        <v>46022</v>
      </c>
      <c r="C1464" s="6" t="s">
        <v>1480</v>
      </c>
      <c r="D1464" s="6" t="s">
        <v>10</v>
      </c>
      <c r="E1464" s="6" t="s">
        <v>471</v>
      </c>
      <c r="F1464" s="6" t="s">
        <v>12</v>
      </c>
      <c r="G1464" s="6">
        <v>1</v>
      </c>
      <c r="H1464" s="6">
        <v>793</v>
      </c>
    </row>
    <row r="1465" s="2" customFormat="true" ht="22.5" customHeight="true" spans="1:8">
      <c r="A1465" s="6">
        <f>1463</f>
        <v>1463</v>
      </c>
      <c r="B1465" s="6">
        <v>45987</v>
      </c>
      <c r="C1465" s="6" t="s">
        <v>1481</v>
      </c>
      <c r="D1465" s="6" t="s">
        <v>10</v>
      </c>
      <c r="E1465" s="6" t="s">
        <v>560</v>
      </c>
      <c r="F1465" s="6" t="s">
        <v>12</v>
      </c>
      <c r="G1465" s="6">
        <v>1</v>
      </c>
      <c r="H1465" s="6">
        <v>639</v>
      </c>
    </row>
    <row r="1466" s="2" customFormat="true" ht="22.5" customHeight="true" spans="1:8">
      <c r="A1466" s="6">
        <f>1464</f>
        <v>1464</v>
      </c>
      <c r="B1466" s="6">
        <v>46022</v>
      </c>
      <c r="C1466" s="6" t="s">
        <v>1482</v>
      </c>
      <c r="D1466" s="6" t="s">
        <v>14</v>
      </c>
      <c r="E1466" s="6" t="s">
        <v>458</v>
      </c>
      <c r="F1466" s="6" t="s">
        <v>292</v>
      </c>
      <c r="G1466" s="6">
        <v>1</v>
      </c>
      <c r="H1466" s="6">
        <v>454</v>
      </c>
    </row>
    <row r="1467" s="2" customFormat="true" ht="22.5" customHeight="true" spans="1:8">
      <c r="A1467" s="6">
        <f>1465</f>
        <v>1465</v>
      </c>
      <c r="B1467" s="6">
        <v>46022</v>
      </c>
      <c r="C1467" s="6" t="s">
        <v>1483</v>
      </c>
      <c r="D1467" s="6" t="s">
        <v>10</v>
      </c>
      <c r="E1467" s="6" t="s">
        <v>458</v>
      </c>
      <c r="F1467" s="6" t="s">
        <v>12</v>
      </c>
      <c r="G1467" s="6">
        <v>1</v>
      </c>
      <c r="H1467" s="6">
        <v>793</v>
      </c>
    </row>
    <row r="1468" s="2" customFormat="true" ht="22.5" customHeight="true" spans="1:8">
      <c r="A1468" s="6">
        <f>1466</f>
        <v>1466</v>
      </c>
      <c r="B1468" s="6">
        <v>46022</v>
      </c>
      <c r="C1468" s="6" t="s">
        <v>1484</v>
      </c>
      <c r="D1468" s="6" t="s">
        <v>10</v>
      </c>
      <c r="E1468" s="6" t="s">
        <v>203</v>
      </c>
      <c r="F1468" s="6" t="s">
        <v>18</v>
      </c>
      <c r="G1468" s="6">
        <v>4</v>
      </c>
      <c r="H1468" s="6">
        <v>2284</v>
      </c>
    </row>
    <row r="1469" s="2" customFormat="true" ht="22.5" customHeight="true" spans="1:8">
      <c r="A1469" s="6">
        <f>1467</f>
        <v>1467</v>
      </c>
      <c r="B1469" s="6">
        <v>46022</v>
      </c>
      <c r="C1469" s="6" t="s">
        <v>1485</v>
      </c>
      <c r="D1469" s="6" t="s">
        <v>14</v>
      </c>
      <c r="E1469" s="6" t="s">
        <v>471</v>
      </c>
      <c r="F1469" s="6" t="s">
        <v>292</v>
      </c>
      <c r="G1469" s="6">
        <v>1</v>
      </c>
      <c r="H1469" s="6">
        <v>454</v>
      </c>
    </row>
    <row r="1470" s="2" customFormat="true" ht="22.5" customHeight="true" spans="1:8">
      <c r="A1470" s="6">
        <f>1468</f>
        <v>1468</v>
      </c>
      <c r="B1470" s="6">
        <v>46022</v>
      </c>
      <c r="C1470" s="6" t="s">
        <v>1486</v>
      </c>
      <c r="D1470" s="6" t="s">
        <v>14</v>
      </c>
      <c r="E1470" s="6" t="s">
        <v>458</v>
      </c>
      <c r="F1470" s="6" t="s">
        <v>12</v>
      </c>
      <c r="G1470" s="6">
        <v>2</v>
      </c>
      <c r="H1470" s="6">
        <v>1247</v>
      </c>
    </row>
    <row r="1471" s="2" customFormat="true" ht="22.5" customHeight="true" spans="1:8">
      <c r="A1471" s="6">
        <f>1469</f>
        <v>1469</v>
      </c>
      <c r="B1471" s="6">
        <v>46055</v>
      </c>
      <c r="C1471" s="6" t="s">
        <v>1487</v>
      </c>
      <c r="D1471" s="6" t="s">
        <v>10</v>
      </c>
      <c r="E1471" s="6" t="s">
        <v>270</v>
      </c>
      <c r="F1471" s="6" t="s">
        <v>12</v>
      </c>
      <c r="G1471" s="6">
        <v>2</v>
      </c>
      <c r="H1471" s="6">
        <v>1139</v>
      </c>
    </row>
    <row r="1472" s="2" customFormat="true" ht="22.5" customHeight="true" spans="1:8">
      <c r="A1472" s="6">
        <f>1470</f>
        <v>1470</v>
      </c>
      <c r="B1472" s="6">
        <v>46055</v>
      </c>
      <c r="C1472" s="6" t="s">
        <v>1488</v>
      </c>
      <c r="D1472" s="6" t="s">
        <v>10</v>
      </c>
      <c r="E1472" s="6" t="s">
        <v>208</v>
      </c>
      <c r="F1472" s="6" t="s">
        <v>18</v>
      </c>
      <c r="G1472" s="6">
        <v>1</v>
      </c>
      <c r="H1472" s="6">
        <v>659</v>
      </c>
    </row>
    <row r="1473" s="2" customFormat="true" ht="22.5" customHeight="true" spans="1:8">
      <c r="A1473" s="6">
        <f>1471</f>
        <v>1471</v>
      </c>
      <c r="B1473" s="6">
        <v>46055</v>
      </c>
      <c r="C1473" s="6" t="s">
        <v>1489</v>
      </c>
      <c r="D1473" s="6" t="s">
        <v>10</v>
      </c>
      <c r="E1473" s="6" t="s">
        <v>208</v>
      </c>
      <c r="F1473" s="6" t="s">
        <v>292</v>
      </c>
      <c r="G1473" s="6">
        <v>1</v>
      </c>
      <c r="H1473" s="6">
        <v>500</v>
      </c>
    </row>
    <row r="1474" s="2" customFormat="true" ht="22.5" customHeight="true" spans="1:8">
      <c r="A1474" s="6">
        <f>1472</f>
        <v>1472</v>
      </c>
      <c r="B1474" s="6">
        <v>46051</v>
      </c>
      <c r="C1474" s="6" t="s">
        <v>1490</v>
      </c>
      <c r="D1474" s="6" t="s">
        <v>10</v>
      </c>
      <c r="E1474" s="6" t="s">
        <v>34</v>
      </c>
      <c r="F1474" s="6" t="s">
        <v>12</v>
      </c>
      <c r="G1474" s="6">
        <v>1</v>
      </c>
      <c r="H1474" s="6">
        <v>793</v>
      </c>
    </row>
    <row r="1475" s="2" customFormat="true" ht="22.5" customHeight="true" spans="1:8">
      <c r="A1475" s="6">
        <f>1473</f>
        <v>1473</v>
      </c>
      <c r="B1475" s="6">
        <v>46055</v>
      </c>
      <c r="C1475" s="6" t="s">
        <v>1491</v>
      </c>
      <c r="D1475" s="6" t="s">
        <v>10</v>
      </c>
      <c r="E1475" s="6" t="s">
        <v>15</v>
      </c>
      <c r="F1475" s="6" t="s">
        <v>12</v>
      </c>
      <c r="G1475" s="6">
        <v>1</v>
      </c>
      <c r="H1475" s="6">
        <v>659</v>
      </c>
    </row>
    <row r="1476" s="2" customFormat="true" ht="22.5" customHeight="true" spans="1:8">
      <c r="A1476" s="6">
        <f>1474</f>
        <v>1474</v>
      </c>
      <c r="B1476" s="6">
        <v>46052</v>
      </c>
      <c r="C1476" s="6" t="s">
        <v>1492</v>
      </c>
      <c r="D1476" s="6" t="s">
        <v>10</v>
      </c>
      <c r="E1476" s="6" t="s">
        <v>45</v>
      </c>
      <c r="F1476" s="6" t="s">
        <v>292</v>
      </c>
      <c r="G1476" s="6">
        <v>3</v>
      </c>
      <c r="H1476" s="6">
        <v>1737</v>
      </c>
    </row>
    <row r="1477" s="2" customFormat="true" ht="22.5" customHeight="true" spans="1:8">
      <c r="A1477" s="6">
        <f>1475</f>
        <v>1475</v>
      </c>
      <c r="B1477" s="6">
        <v>46051</v>
      </c>
      <c r="C1477" s="6" t="s">
        <v>1493</v>
      </c>
      <c r="D1477" s="6" t="s">
        <v>14</v>
      </c>
      <c r="E1477" s="6" t="s">
        <v>471</v>
      </c>
      <c r="F1477" s="6" t="s">
        <v>12</v>
      </c>
      <c r="G1477" s="6">
        <v>1</v>
      </c>
      <c r="H1477" s="6">
        <v>793</v>
      </c>
    </row>
    <row r="1478" s="2" customFormat="true" ht="22.5" customHeight="true" spans="1:8">
      <c r="A1478" s="6">
        <f>1476</f>
        <v>1476</v>
      </c>
      <c r="B1478" s="6">
        <v>46045</v>
      </c>
      <c r="C1478" s="6" t="s">
        <v>1494</v>
      </c>
      <c r="D1478" s="6" t="s">
        <v>14</v>
      </c>
      <c r="E1478" s="6" t="s">
        <v>560</v>
      </c>
      <c r="F1478" s="6" t="s">
        <v>12</v>
      </c>
      <c r="G1478" s="6">
        <v>4</v>
      </c>
      <c r="H1478" s="6">
        <v>2198</v>
      </c>
    </row>
    <row r="1479" s="2" customFormat="true" ht="22.5" customHeight="true" spans="1:8">
      <c r="A1479" s="6">
        <f>1477</f>
        <v>1477</v>
      </c>
      <c r="B1479" s="6">
        <v>46112</v>
      </c>
      <c r="C1479" s="6" t="s">
        <v>1495</v>
      </c>
      <c r="D1479" s="6" t="s">
        <v>10</v>
      </c>
      <c r="E1479" s="6" t="s">
        <v>34</v>
      </c>
      <c r="F1479" s="6" t="s">
        <v>292</v>
      </c>
      <c r="G1479" s="6">
        <v>2</v>
      </c>
      <c r="H1479" s="6">
        <v>908</v>
      </c>
    </row>
    <row r="1480" s="2" customFormat="true" ht="22.5" customHeight="true" spans="1:8">
      <c r="A1480" s="6">
        <f>1478</f>
        <v>1478</v>
      </c>
      <c r="B1480" s="6">
        <v>46112</v>
      </c>
      <c r="C1480" s="6" t="s">
        <v>1496</v>
      </c>
      <c r="D1480" s="6" t="s">
        <v>10</v>
      </c>
      <c r="E1480" s="6" t="s">
        <v>458</v>
      </c>
      <c r="F1480" s="6" t="s">
        <v>12</v>
      </c>
      <c r="G1480" s="6">
        <v>1</v>
      </c>
      <c r="H1480" s="6">
        <v>793</v>
      </c>
    </row>
    <row r="1481" s="2" customFormat="true" ht="22.5" customHeight="true" spans="1:8">
      <c r="A1481" s="6">
        <f>1479</f>
        <v>1479</v>
      </c>
      <c r="B1481" s="6">
        <v>46112</v>
      </c>
      <c r="C1481" s="6" t="s">
        <v>1497</v>
      </c>
      <c r="D1481" s="6" t="s">
        <v>10</v>
      </c>
      <c r="E1481" s="6" t="s">
        <v>458</v>
      </c>
      <c r="F1481" s="6" t="s">
        <v>18</v>
      </c>
      <c r="G1481" s="6">
        <v>4</v>
      </c>
      <c r="H1481" s="6">
        <v>2443</v>
      </c>
    </row>
    <row r="1482" s="2" customFormat="true" ht="22.5" customHeight="true" spans="1:8">
      <c r="A1482" s="6">
        <f>1480</f>
        <v>1480</v>
      </c>
      <c r="B1482" s="6">
        <v>46112</v>
      </c>
      <c r="C1482" s="6" t="s">
        <v>1498</v>
      </c>
      <c r="D1482" s="6" t="s">
        <v>14</v>
      </c>
      <c r="E1482" s="6" t="s">
        <v>471</v>
      </c>
      <c r="F1482" s="6" t="s">
        <v>12</v>
      </c>
      <c r="G1482" s="6">
        <v>2</v>
      </c>
      <c r="H1482" s="6">
        <v>1456</v>
      </c>
    </row>
    <row r="1483" s="2" customFormat="true" ht="22.5" customHeight="true" spans="1:8">
      <c r="A1483" s="6">
        <f>1481</f>
        <v>1481</v>
      </c>
      <c r="B1483" s="6">
        <v>46112</v>
      </c>
      <c r="C1483" s="6" t="s">
        <v>1499</v>
      </c>
      <c r="D1483" s="6" t="s">
        <v>10</v>
      </c>
      <c r="E1483" s="6" t="s">
        <v>471</v>
      </c>
      <c r="F1483" s="6" t="s">
        <v>12</v>
      </c>
      <c r="G1483" s="6">
        <v>2</v>
      </c>
      <c r="H1483" s="6">
        <v>1247</v>
      </c>
    </row>
    <row r="1484" s="2" customFormat="true" ht="22.5" customHeight="true" spans="1:8">
      <c r="A1484" s="6">
        <f>1482</f>
        <v>1482</v>
      </c>
      <c r="B1484" s="6">
        <v>46113</v>
      </c>
      <c r="C1484" s="6" t="s">
        <v>1500</v>
      </c>
      <c r="D1484" s="6" t="s">
        <v>14</v>
      </c>
      <c r="E1484" s="6" t="s">
        <v>30</v>
      </c>
      <c r="F1484" s="6" t="s">
        <v>12</v>
      </c>
      <c r="G1484" s="6">
        <v>2</v>
      </c>
      <c r="H1484" s="6">
        <v>1238</v>
      </c>
    </row>
    <row r="1485" s="2" customFormat="true" ht="22.5" customHeight="true" spans="1:8">
      <c r="A1485" s="6">
        <f>1483</f>
        <v>1483</v>
      </c>
      <c r="B1485" s="6">
        <v>46114</v>
      </c>
      <c r="C1485" s="6" t="s">
        <v>1501</v>
      </c>
      <c r="D1485" s="6" t="s">
        <v>14</v>
      </c>
      <c r="E1485" s="6" t="s">
        <v>55</v>
      </c>
      <c r="F1485" s="6" t="s">
        <v>12</v>
      </c>
      <c r="G1485" s="6">
        <v>1</v>
      </c>
      <c r="H1485" s="6">
        <v>689</v>
      </c>
    </row>
    <row r="1486" s="2" customFormat="true" ht="22.5" customHeight="true" spans="1:8">
      <c r="A1486" s="6">
        <f>1484</f>
        <v>1484</v>
      </c>
      <c r="B1486" s="6">
        <v>46112</v>
      </c>
      <c r="C1486" s="6" t="s">
        <v>1502</v>
      </c>
      <c r="D1486" s="6" t="s">
        <v>14</v>
      </c>
      <c r="E1486" s="6" t="s">
        <v>30</v>
      </c>
      <c r="F1486" s="6" t="s">
        <v>18</v>
      </c>
      <c r="G1486" s="6">
        <v>1</v>
      </c>
      <c r="H1486" s="6">
        <v>579</v>
      </c>
    </row>
    <row r="1487" s="2" customFormat="true" ht="22.5" customHeight="true" spans="1:8">
      <c r="A1487" s="6">
        <f>1485</f>
        <v>1485</v>
      </c>
      <c r="B1487" s="6">
        <v>46113</v>
      </c>
      <c r="C1487" s="6" t="s">
        <v>1503</v>
      </c>
      <c r="D1487" s="6" t="s">
        <v>10</v>
      </c>
      <c r="E1487" s="6" t="s">
        <v>59</v>
      </c>
      <c r="F1487" s="6" t="s">
        <v>12</v>
      </c>
      <c r="G1487" s="6">
        <v>1</v>
      </c>
      <c r="H1487" s="6">
        <v>689</v>
      </c>
    </row>
    <row r="1488" s="2" customFormat="true" ht="22.5" customHeight="true" spans="1:8">
      <c r="A1488" s="6">
        <f>1486</f>
        <v>1486</v>
      </c>
      <c r="B1488" s="6">
        <v>46112</v>
      </c>
      <c r="C1488" s="6" t="s">
        <v>1504</v>
      </c>
      <c r="D1488" s="6" t="s">
        <v>10</v>
      </c>
      <c r="E1488" s="6" t="s">
        <v>40</v>
      </c>
      <c r="F1488" s="6" t="s">
        <v>12</v>
      </c>
      <c r="G1488" s="6">
        <v>1</v>
      </c>
      <c r="H1488" s="6">
        <v>689</v>
      </c>
    </row>
    <row r="1489" s="2" customFormat="true" ht="22.5" customHeight="true" spans="1:8">
      <c r="A1489" s="6">
        <f>1487</f>
        <v>1487</v>
      </c>
      <c r="B1489" s="6">
        <v>46112</v>
      </c>
      <c r="C1489" s="6" t="s">
        <v>1505</v>
      </c>
      <c r="D1489" s="6" t="s">
        <v>10</v>
      </c>
      <c r="E1489" s="6" t="s">
        <v>30</v>
      </c>
      <c r="F1489" s="6" t="s">
        <v>18</v>
      </c>
      <c r="G1489" s="6">
        <v>3</v>
      </c>
      <c r="H1489" s="6">
        <v>1737</v>
      </c>
    </row>
    <row r="1490" s="2" customFormat="true" ht="22.5" customHeight="true" spans="1:8">
      <c r="A1490" s="6">
        <f>1488</f>
        <v>1488</v>
      </c>
      <c r="B1490" s="6">
        <v>46113</v>
      </c>
      <c r="C1490" s="6" t="s">
        <v>439</v>
      </c>
      <c r="D1490" s="6" t="s">
        <v>10</v>
      </c>
      <c r="E1490" s="6" t="s">
        <v>59</v>
      </c>
      <c r="F1490" s="6" t="s">
        <v>12</v>
      </c>
      <c r="G1490" s="6">
        <v>1</v>
      </c>
      <c r="H1490" s="6">
        <v>689</v>
      </c>
    </row>
    <row r="1491" s="2" customFormat="true" ht="22.5" customHeight="true" spans="1:8">
      <c r="A1491" s="6">
        <f>1489</f>
        <v>1489</v>
      </c>
      <c r="B1491" s="6">
        <v>46112</v>
      </c>
      <c r="C1491" s="6" t="s">
        <v>1506</v>
      </c>
      <c r="D1491" s="6" t="s">
        <v>10</v>
      </c>
      <c r="E1491" s="6" t="s">
        <v>15</v>
      </c>
      <c r="F1491" s="6" t="s">
        <v>12</v>
      </c>
      <c r="G1491" s="6">
        <v>4</v>
      </c>
      <c r="H1491" s="6">
        <v>2078</v>
      </c>
    </row>
    <row r="1492" s="2" customFormat="true" ht="22.5" customHeight="true" spans="1:8">
      <c r="A1492" s="6">
        <f>1490</f>
        <v>1490</v>
      </c>
      <c r="B1492" s="6">
        <v>46148</v>
      </c>
      <c r="C1492" s="6" t="s">
        <v>1507</v>
      </c>
      <c r="D1492" s="6" t="s">
        <v>14</v>
      </c>
      <c r="E1492" s="6" t="s">
        <v>55</v>
      </c>
      <c r="F1492" s="6" t="s">
        <v>18</v>
      </c>
      <c r="G1492" s="6">
        <v>2</v>
      </c>
      <c r="H1492" s="6">
        <v>1158</v>
      </c>
    </row>
    <row r="1493" s="2" customFormat="true" ht="22.5" customHeight="true" spans="1:8">
      <c r="A1493" s="6">
        <f>1491</f>
        <v>1491</v>
      </c>
      <c r="B1493" s="6">
        <v>46148</v>
      </c>
      <c r="C1493" s="6" t="s">
        <v>1508</v>
      </c>
      <c r="D1493" s="6" t="s">
        <v>10</v>
      </c>
      <c r="E1493" s="6" t="s">
        <v>59</v>
      </c>
      <c r="F1493" s="6" t="s">
        <v>12</v>
      </c>
      <c r="G1493" s="6">
        <v>1</v>
      </c>
      <c r="H1493" s="6">
        <v>659</v>
      </c>
    </row>
    <row r="1494" s="2" customFormat="true" ht="22.5" customHeight="true" spans="1:8">
      <c r="A1494" s="6">
        <f>1492</f>
        <v>1492</v>
      </c>
      <c r="B1494" s="6">
        <v>46141</v>
      </c>
      <c r="C1494" s="6" t="s">
        <v>1509</v>
      </c>
      <c r="D1494" s="6" t="s">
        <v>14</v>
      </c>
      <c r="E1494" s="6" t="s">
        <v>45</v>
      </c>
      <c r="F1494" s="6" t="s">
        <v>12</v>
      </c>
      <c r="G1494" s="6">
        <v>2</v>
      </c>
      <c r="H1494" s="6">
        <v>1305</v>
      </c>
    </row>
    <row r="1495" s="2" customFormat="true" ht="22.5" customHeight="true" spans="1:8">
      <c r="A1495" s="6">
        <f>1493</f>
        <v>1493</v>
      </c>
      <c r="B1495" s="6">
        <v>46142</v>
      </c>
      <c r="C1495" s="6" t="s">
        <v>1510</v>
      </c>
      <c r="D1495" s="6" t="s">
        <v>10</v>
      </c>
      <c r="E1495" s="6" t="s">
        <v>81</v>
      </c>
      <c r="F1495" s="6" t="s">
        <v>12</v>
      </c>
      <c r="G1495" s="6">
        <v>1</v>
      </c>
      <c r="H1495" s="6">
        <v>793</v>
      </c>
    </row>
    <row r="1496" s="2" customFormat="true" ht="22.5" customHeight="true" spans="1:8">
      <c r="A1496" s="6">
        <f>1494</f>
        <v>1494</v>
      </c>
      <c r="B1496" s="6">
        <v>46148</v>
      </c>
      <c r="C1496" s="6" t="s">
        <v>1511</v>
      </c>
      <c r="D1496" s="6" t="s">
        <v>10</v>
      </c>
      <c r="E1496" s="6" t="s">
        <v>55</v>
      </c>
      <c r="F1496" s="6" t="s">
        <v>18</v>
      </c>
      <c r="G1496" s="6">
        <v>3</v>
      </c>
      <c r="H1496" s="6">
        <v>1518</v>
      </c>
    </row>
    <row r="1497" s="2" customFormat="true" ht="22.5" customHeight="true" spans="1:8">
      <c r="A1497" s="6">
        <f>1495</f>
        <v>1495</v>
      </c>
      <c r="B1497" s="6">
        <v>46126</v>
      </c>
      <c r="C1497" s="6" t="s">
        <v>1512</v>
      </c>
      <c r="D1497" s="6" t="s">
        <v>14</v>
      </c>
      <c r="E1497" s="6" t="s">
        <v>26</v>
      </c>
      <c r="F1497" s="6" t="s">
        <v>1438</v>
      </c>
      <c r="G1497" s="6">
        <v>1</v>
      </c>
      <c r="H1497" s="6">
        <v>739</v>
      </c>
    </row>
    <row r="1498" s="2" customFormat="true" ht="22.5" customHeight="true" spans="1:8">
      <c r="A1498" s="6">
        <f>1496</f>
        <v>1496</v>
      </c>
      <c r="B1498" s="6">
        <v>46139</v>
      </c>
      <c r="C1498" s="6" t="s">
        <v>1513</v>
      </c>
      <c r="D1498" s="6" t="s">
        <v>14</v>
      </c>
      <c r="E1498" s="6" t="s">
        <v>560</v>
      </c>
      <c r="F1498" s="6" t="s">
        <v>18</v>
      </c>
      <c r="G1498" s="6">
        <v>2</v>
      </c>
      <c r="H1498" s="6">
        <v>1118</v>
      </c>
    </row>
    <row r="1499" s="2" customFormat="true" ht="22.5" customHeight="true" spans="1:8">
      <c r="A1499" s="6">
        <f>1497</f>
        <v>1497</v>
      </c>
      <c r="B1499" s="6">
        <v>46142</v>
      </c>
      <c r="C1499" s="6" t="s">
        <v>1514</v>
      </c>
      <c r="D1499" s="6" t="s">
        <v>14</v>
      </c>
      <c r="E1499" s="6" t="s">
        <v>539</v>
      </c>
      <c r="F1499" s="6" t="s">
        <v>18</v>
      </c>
      <c r="G1499" s="6">
        <v>1</v>
      </c>
      <c r="H1499" s="6">
        <v>663</v>
      </c>
    </row>
    <row r="1500" s="2" customFormat="true" ht="22.5" customHeight="true" spans="1:8">
      <c r="A1500" s="6">
        <f>1498</f>
        <v>1498</v>
      </c>
      <c r="B1500" s="6">
        <v>46142</v>
      </c>
      <c r="C1500" s="6" t="s">
        <v>1515</v>
      </c>
      <c r="D1500" s="6" t="s">
        <v>14</v>
      </c>
      <c r="E1500" s="6" t="s">
        <v>952</v>
      </c>
      <c r="F1500" s="6" t="s">
        <v>292</v>
      </c>
      <c r="G1500" s="6">
        <v>1</v>
      </c>
      <c r="H1500" s="6">
        <v>499</v>
      </c>
    </row>
    <row r="1501" s="2" customFormat="true" ht="22.5" customHeight="true" spans="1:8">
      <c r="A1501" s="6">
        <f>1499</f>
        <v>1499</v>
      </c>
      <c r="B1501" s="6">
        <v>46142</v>
      </c>
      <c r="C1501" s="6" t="s">
        <v>1516</v>
      </c>
      <c r="D1501" s="6" t="s">
        <v>10</v>
      </c>
      <c r="E1501" s="6" t="s">
        <v>203</v>
      </c>
      <c r="F1501" s="6" t="s">
        <v>12</v>
      </c>
      <c r="G1501" s="6">
        <v>1</v>
      </c>
      <c r="H1501" s="6">
        <v>793</v>
      </c>
    </row>
    <row r="1502" s="2" customFormat="true" ht="22.5" customHeight="true" spans="1:8">
      <c r="A1502" s="6">
        <f>1500</f>
        <v>1500</v>
      </c>
      <c r="B1502" s="6">
        <v>46142</v>
      </c>
      <c r="C1502" s="6" t="s">
        <v>1517</v>
      </c>
      <c r="D1502" s="6" t="s">
        <v>14</v>
      </c>
      <c r="E1502" s="6" t="s">
        <v>81</v>
      </c>
      <c r="F1502" s="6" t="s">
        <v>292</v>
      </c>
      <c r="G1502" s="6">
        <v>1</v>
      </c>
      <c r="H1502" s="6">
        <v>454</v>
      </c>
    </row>
  </sheetData>
  <mergeCells count="1">
    <mergeCell ref="A1:H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2026-06-05T11:02:28Z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1AB78A5776C94DE896F640CA4A593BDD_13</vt:lpwstr>
  </property>
  <property fmtid="{D5CDD505-2E9C-101B-9397-08002B2CF9AE}" pid="4" name="CalculationRule">
    <vt:i4>0</vt:i4>
  </property>
</Properties>
</file>