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家庭档案" sheetId="1" r:id="rId1"/>
  </sheets>
  <calcPr calcId="144525"/>
</workbook>
</file>

<file path=xl/sharedStrings.xml><?xml version="1.0" encoding="utf-8"?>
<sst xmlns="http://schemas.openxmlformats.org/spreadsheetml/2006/main" count="3684" uniqueCount="932">
  <si>
    <t>长期末端公示（2026年05月19日）</t>
  </si>
  <si>
    <t>序号</t>
  </si>
  <si>
    <t>登记时间</t>
  </si>
  <si>
    <t>户主姓名</t>
  </si>
  <si>
    <t>性别</t>
  </si>
  <si>
    <t>家庭地址</t>
  </si>
  <si>
    <t>保障类别</t>
  </si>
  <si>
    <t>保障人数</t>
  </si>
  <si>
    <t>户月保障金额</t>
  </si>
  <si>
    <t>沈习燕</t>
  </si>
  <si>
    <t>女</t>
  </si>
  <si>
    <t>相山区渠沟镇张楼村委会</t>
  </si>
  <si>
    <t>农保B类</t>
  </si>
  <si>
    <t>张运奎</t>
  </si>
  <si>
    <t>男</t>
  </si>
  <si>
    <t>相山区渠沟镇河北社区</t>
  </si>
  <si>
    <t>农保C类</t>
  </si>
  <si>
    <t>杨传道</t>
  </si>
  <si>
    <t>相山区渠沟镇大梁楼村委会</t>
  </si>
  <si>
    <t>牛田氏</t>
  </si>
  <si>
    <t>相山区渠沟镇桥头村委会</t>
  </si>
  <si>
    <t>张王氏</t>
  </si>
  <si>
    <t>朱荣英</t>
  </si>
  <si>
    <t>马秀英</t>
  </si>
  <si>
    <t>张淑云</t>
  </si>
  <si>
    <t>相山区渠沟镇油坊村委会</t>
  </si>
  <si>
    <t>吕文学</t>
  </si>
  <si>
    <t>张运先</t>
  </si>
  <si>
    <t>丁怀良</t>
  </si>
  <si>
    <t>孙侠云</t>
  </si>
  <si>
    <t>李焕政</t>
  </si>
  <si>
    <t>魏中芹</t>
  </si>
  <si>
    <t>田书侠</t>
  </si>
  <si>
    <t>魏忠法</t>
  </si>
  <si>
    <t>程吉玲</t>
  </si>
  <si>
    <t>黄文英</t>
  </si>
  <si>
    <t>相山区渠沟镇凤凰山社区</t>
  </si>
  <si>
    <t>孙德华</t>
  </si>
  <si>
    <t>相山区渠沟镇郭王村委会</t>
  </si>
  <si>
    <t>张德云</t>
  </si>
  <si>
    <t>张龙义</t>
  </si>
  <si>
    <t>张友义</t>
  </si>
  <si>
    <t>丁言梗</t>
  </si>
  <si>
    <t>张焕敏</t>
  </si>
  <si>
    <t>刘淑侠</t>
  </si>
  <si>
    <t>周桂英</t>
  </si>
  <si>
    <t>尹兰华</t>
  </si>
  <si>
    <t>李加法</t>
  </si>
  <si>
    <t>张焕然</t>
  </si>
  <si>
    <t>任素英</t>
  </si>
  <si>
    <t>侯秀英</t>
  </si>
  <si>
    <t>丁言振</t>
  </si>
  <si>
    <t>张传田</t>
  </si>
  <si>
    <t>农保A类</t>
  </si>
  <si>
    <t>张守增</t>
  </si>
  <si>
    <t>张德印</t>
  </si>
  <si>
    <t>田德超</t>
  </si>
  <si>
    <t>张银堂</t>
  </si>
  <si>
    <t>周彩侠</t>
  </si>
  <si>
    <t>朱士敏</t>
  </si>
  <si>
    <t>张秀琳</t>
  </si>
  <si>
    <t>相山区渠沟镇鲁楼村委会</t>
  </si>
  <si>
    <t>丁淑云</t>
  </si>
  <si>
    <t>相山区曲阳办事处黄里社区</t>
  </si>
  <si>
    <t>赵淑英</t>
  </si>
  <si>
    <t>吴继红</t>
  </si>
  <si>
    <t>张运领</t>
  </si>
  <si>
    <t>张焕安</t>
  </si>
  <si>
    <t>陆广胜</t>
  </si>
  <si>
    <t>张焕渠</t>
  </si>
  <si>
    <t>张焕义</t>
  </si>
  <si>
    <t>周哥可</t>
  </si>
  <si>
    <t>徐钦华</t>
  </si>
  <si>
    <t>赵学义</t>
  </si>
  <si>
    <t>亚四英</t>
  </si>
  <si>
    <t>张乐义</t>
  </si>
  <si>
    <t>王裕法</t>
  </si>
  <si>
    <t>徐钦各</t>
  </si>
  <si>
    <t>魏大文</t>
  </si>
  <si>
    <t>宋书兰</t>
  </si>
  <si>
    <t>张兰芬</t>
  </si>
  <si>
    <t>丁爱芹</t>
  </si>
  <si>
    <t>朱学伍</t>
  </si>
  <si>
    <t>张雪荣</t>
  </si>
  <si>
    <t>马新岐</t>
  </si>
  <si>
    <t>徐桂侠</t>
  </si>
  <si>
    <t>朱德英</t>
  </si>
  <si>
    <t>马银龙</t>
  </si>
  <si>
    <t>张加裕</t>
  </si>
  <si>
    <t>张备委</t>
  </si>
  <si>
    <t>周淑影</t>
  </si>
  <si>
    <t>况开厂</t>
  </si>
  <si>
    <t>梁艳玲</t>
  </si>
  <si>
    <t>丁言成</t>
  </si>
  <si>
    <t>余成莲</t>
  </si>
  <si>
    <t>郭安平</t>
  </si>
  <si>
    <t>魏芹</t>
  </si>
  <si>
    <t>王纪民</t>
  </si>
  <si>
    <t>朱士华</t>
  </si>
  <si>
    <t>丁配东</t>
  </si>
  <si>
    <t>王裕维</t>
  </si>
  <si>
    <t>王明超</t>
  </si>
  <si>
    <t>徐书芹</t>
  </si>
  <si>
    <t>张守洋</t>
  </si>
  <si>
    <t>王立仁</t>
  </si>
  <si>
    <t>张芹堂</t>
  </si>
  <si>
    <t>周艳芹</t>
  </si>
  <si>
    <t>宋艳侠</t>
  </si>
  <si>
    <t>刘扬</t>
  </si>
  <si>
    <t>张东风</t>
  </si>
  <si>
    <t>杜常华</t>
  </si>
  <si>
    <t>王战斗</t>
  </si>
  <si>
    <t>梁作战</t>
  </si>
  <si>
    <t>徐孝足</t>
  </si>
  <si>
    <t>丁言径</t>
  </si>
  <si>
    <t>王丽丽</t>
  </si>
  <si>
    <t>袁学军</t>
  </si>
  <si>
    <t>程运</t>
  </si>
  <si>
    <t>孔赛赛</t>
  </si>
  <si>
    <t>朱兰英</t>
  </si>
  <si>
    <t>王惠惠</t>
  </si>
  <si>
    <t>张贺</t>
  </si>
  <si>
    <t>徐雷</t>
  </si>
  <si>
    <t>张奔</t>
  </si>
  <si>
    <t>张棋</t>
  </si>
  <si>
    <t>高爱华</t>
  </si>
  <si>
    <t>徐子涵</t>
  </si>
  <si>
    <t>王奇</t>
  </si>
  <si>
    <t>徐钦桂</t>
  </si>
  <si>
    <t>王书英</t>
  </si>
  <si>
    <t>胡秀英</t>
  </si>
  <si>
    <t>梁永军</t>
  </si>
  <si>
    <t>张金凤</t>
  </si>
  <si>
    <t>相山区渠沟镇张集村委会</t>
  </si>
  <si>
    <t>李从义</t>
  </si>
  <si>
    <t>相山区渠沟镇刘楼村委会</t>
  </si>
  <si>
    <t>王香玉</t>
  </si>
  <si>
    <t>童美珍</t>
  </si>
  <si>
    <t>付广英</t>
  </si>
  <si>
    <t>相山区渠沟镇瓦房村委会</t>
  </si>
  <si>
    <t>张梦宇</t>
  </si>
  <si>
    <t>张艺成</t>
  </si>
  <si>
    <t>孟现福</t>
  </si>
  <si>
    <t>相山区渠沟镇小集社区</t>
  </si>
  <si>
    <t>周建义</t>
  </si>
  <si>
    <t>徐氏</t>
  </si>
  <si>
    <t>赵兰英</t>
  </si>
  <si>
    <t>张承尹</t>
  </si>
  <si>
    <t>朱文英</t>
  </si>
  <si>
    <t>张友清</t>
  </si>
  <si>
    <t>程秀英</t>
  </si>
  <si>
    <t>徐承标</t>
  </si>
  <si>
    <t>张徐氏</t>
  </si>
  <si>
    <t>相山区渠沟镇钟楼村委会</t>
  </si>
  <si>
    <t>张志怀</t>
  </si>
  <si>
    <t>张书桂</t>
  </si>
  <si>
    <t>周裕俭</t>
  </si>
  <si>
    <t>魏仁兰</t>
  </si>
  <si>
    <t>张万氏</t>
  </si>
  <si>
    <t>孟凡财</t>
  </si>
  <si>
    <t>张孔氏</t>
  </si>
  <si>
    <t>鲁汝正</t>
  </si>
  <si>
    <t>张友贵</t>
  </si>
  <si>
    <t>司良明</t>
  </si>
  <si>
    <t>宋传英</t>
  </si>
  <si>
    <t>梁作香</t>
  </si>
  <si>
    <t>刘兰英</t>
  </si>
  <si>
    <t>张志习</t>
  </si>
  <si>
    <t>王龙英</t>
  </si>
  <si>
    <t>徐度友</t>
  </si>
  <si>
    <t>相山区渠沟镇徐集村委会</t>
  </si>
  <si>
    <t>张裕议</t>
  </si>
  <si>
    <t>周庆哲</t>
  </si>
  <si>
    <t>周茂连</t>
  </si>
  <si>
    <t>徐孝先</t>
  </si>
  <si>
    <t>任士侠</t>
  </si>
  <si>
    <t>刘松玲</t>
  </si>
  <si>
    <t>郭成兰</t>
  </si>
  <si>
    <t>孟凡功</t>
  </si>
  <si>
    <t>张裕民</t>
  </si>
  <si>
    <t>贾成要</t>
  </si>
  <si>
    <t>陈陶氏</t>
  </si>
  <si>
    <t>刘道真</t>
  </si>
  <si>
    <t>徐成才</t>
  </si>
  <si>
    <t>刘淑芹</t>
  </si>
  <si>
    <t>刘宗英</t>
  </si>
  <si>
    <t>张友荣</t>
  </si>
  <si>
    <t>王兰英</t>
  </si>
  <si>
    <t>刘井荣</t>
  </si>
  <si>
    <t>相山区渠沟镇孟庄村委会</t>
  </si>
  <si>
    <t>徐承英</t>
  </si>
  <si>
    <t>万秀英</t>
  </si>
  <si>
    <t>张志顺</t>
  </si>
  <si>
    <t>黄申氏</t>
  </si>
  <si>
    <t>梁敏华</t>
  </si>
  <si>
    <t>杨翠芝</t>
  </si>
  <si>
    <t>王凤英</t>
  </si>
  <si>
    <t>周圣彬</t>
  </si>
  <si>
    <t>宋玉英</t>
  </si>
  <si>
    <t>李书兰</t>
  </si>
  <si>
    <t>程祥彬</t>
  </si>
  <si>
    <t>商兰英</t>
  </si>
  <si>
    <t>徐芳英</t>
  </si>
  <si>
    <t>周吉春</t>
  </si>
  <si>
    <t>李太山</t>
  </si>
  <si>
    <t>徐孝卫</t>
  </si>
  <si>
    <t>张志行</t>
  </si>
  <si>
    <t>徐孝文</t>
  </si>
  <si>
    <t>吕武水</t>
  </si>
  <si>
    <t>何祖俭</t>
  </si>
  <si>
    <t>赵成英</t>
  </si>
  <si>
    <t>张华堂</t>
  </si>
  <si>
    <t>朱秀英</t>
  </si>
  <si>
    <t>张裕祥</t>
  </si>
  <si>
    <t>徐孝玲</t>
  </si>
  <si>
    <t>梁长峦</t>
  </si>
  <si>
    <t>宗桂英</t>
  </si>
  <si>
    <t>周茂胜</t>
  </si>
  <si>
    <t>赵邦华</t>
  </si>
  <si>
    <t>卓书云</t>
  </si>
  <si>
    <t>张明山</t>
  </si>
  <si>
    <t>徐钦良</t>
  </si>
  <si>
    <t>梁作领</t>
  </si>
  <si>
    <t>张如连</t>
  </si>
  <si>
    <t>任世堂</t>
  </si>
  <si>
    <t>侯得服</t>
  </si>
  <si>
    <t>刘彦红</t>
  </si>
  <si>
    <t>徐贝良</t>
  </si>
  <si>
    <t>孟凡启</t>
  </si>
  <si>
    <t>刘凤侠</t>
  </si>
  <si>
    <t>周文怀</t>
  </si>
  <si>
    <t>刘先远</t>
  </si>
  <si>
    <t>王彩云</t>
  </si>
  <si>
    <t>张友洪</t>
  </si>
  <si>
    <t>谢淑华</t>
  </si>
  <si>
    <t>牛和伦</t>
  </si>
  <si>
    <t>王翠英</t>
  </si>
  <si>
    <t>申德功</t>
  </si>
  <si>
    <t>鲁继刚</t>
  </si>
  <si>
    <t>徐备启</t>
  </si>
  <si>
    <t>孟祥明</t>
  </si>
  <si>
    <t>张周氏</t>
  </si>
  <si>
    <t>邓跃光</t>
  </si>
  <si>
    <t>李德侠</t>
  </si>
  <si>
    <t>李长坤</t>
  </si>
  <si>
    <t>张友亮</t>
  </si>
  <si>
    <t>孟祥云</t>
  </si>
  <si>
    <t>孟凡东</t>
  </si>
  <si>
    <t>孟祥珍</t>
  </si>
  <si>
    <t>张朝新</t>
  </si>
  <si>
    <t>孙美玲</t>
  </si>
  <si>
    <t>黄玉林</t>
  </si>
  <si>
    <t>孟淑侠</t>
  </si>
  <si>
    <t>徐潘氏</t>
  </si>
  <si>
    <t>任书兰</t>
  </si>
  <si>
    <t>潘明荣</t>
  </si>
  <si>
    <t>张家合</t>
  </si>
  <si>
    <t>梁作学</t>
  </si>
  <si>
    <t>谭加雨</t>
  </si>
  <si>
    <t>周吉芹</t>
  </si>
  <si>
    <t>孟凡峰</t>
  </si>
  <si>
    <t>梁作近</t>
  </si>
  <si>
    <t>李时杰</t>
  </si>
  <si>
    <t>高玉侠</t>
  </si>
  <si>
    <t>张友云</t>
  </si>
  <si>
    <t>孟淑芹</t>
  </si>
  <si>
    <t>鲁修金</t>
  </si>
  <si>
    <t>梁作成</t>
  </si>
  <si>
    <t>梁作田</t>
  </si>
  <si>
    <t>孟书英</t>
  </si>
  <si>
    <t>张明春</t>
  </si>
  <si>
    <t>李龙</t>
  </si>
  <si>
    <t>徐钦坡</t>
  </si>
  <si>
    <t>孟祥玉</t>
  </si>
  <si>
    <t>张友扶</t>
  </si>
  <si>
    <t>张后玲</t>
  </si>
  <si>
    <t>周启瑞</t>
  </si>
  <si>
    <t>宋兰英</t>
  </si>
  <si>
    <t>周言廷</t>
  </si>
  <si>
    <t>鲁汝林</t>
  </si>
  <si>
    <t>刘彩侠</t>
  </si>
  <si>
    <t>徐作圣</t>
  </si>
  <si>
    <t>张德林</t>
  </si>
  <si>
    <t>徐孝勇</t>
  </si>
  <si>
    <t>张如旭</t>
  </si>
  <si>
    <t>刘翠侠</t>
  </si>
  <si>
    <t>鲁兰英</t>
  </si>
  <si>
    <t>周之玲</t>
  </si>
  <si>
    <t>张书玲</t>
  </si>
  <si>
    <t>陈玲侠</t>
  </si>
  <si>
    <t>徐承峰</t>
  </si>
  <si>
    <t>陈北华</t>
  </si>
  <si>
    <t>贾成民</t>
  </si>
  <si>
    <t>朱克明</t>
  </si>
  <si>
    <t>邓跃武</t>
  </si>
  <si>
    <t>黄思风</t>
  </si>
  <si>
    <t>徐钦亮</t>
  </si>
  <si>
    <t>徐波</t>
  </si>
  <si>
    <t>李从军</t>
  </si>
  <si>
    <t>黄昌明</t>
  </si>
  <si>
    <t>雄平芝</t>
  </si>
  <si>
    <t>程祥正</t>
  </si>
  <si>
    <t>朱孝峰</t>
  </si>
  <si>
    <t>李梅</t>
  </si>
  <si>
    <t>何玉环</t>
  </si>
  <si>
    <t>张建设</t>
  </si>
  <si>
    <t>倪道玲</t>
  </si>
  <si>
    <t>孟凡弟</t>
  </si>
  <si>
    <t>杜步</t>
  </si>
  <si>
    <t>徐钦峰</t>
  </si>
  <si>
    <t>张裕勤</t>
  </si>
  <si>
    <t>赵典四</t>
  </si>
  <si>
    <t>鲁群前</t>
  </si>
  <si>
    <t>周吉强</t>
  </si>
  <si>
    <t>任秀云</t>
  </si>
  <si>
    <t>任凤云</t>
  </si>
  <si>
    <t>范思礼</t>
  </si>
  <si>
    <t>司典进</t>
  </si>
  <si>
    <t>苏秀侠</t>
  </si>
  <si>
    <t>徐承武</t>
  </si>
  <si>
    <t>张利</t>
  </si>
  <si>
    <t>祖建华</t>
  </si>
  <si>
    <t>赵典民</t>
  </si>
  <si>
    <t>梁红</t>
  </si>
  <si>
    <t>邓合山</t>
  </si>
  <si>
    <t>曹书文</t>
  </si>
  <si>
    <t>何祖文</t>
  </si>
  <si>
    <t>梁永征</t>
  </si>
  <si>
    <t>李向阳</t>
  </si>
  <si>
    <t>徐敬化</t>
  </si>
  <si>
    <t>刘钦堂</t>
  </si>
  <si>
    <t>李从坤</t>
  </si>
  <si>
    <t>何庆荣</t>
  </si>
  <si>
    <t>梁敏杰</t>
  </si>
  <si>
    <t>徐桂梅</t>
  </si>
  <si>
    <t>司典青</t>
  </si>
  <si>
    <t>张德顺</t>
  </si>
  <si>
    <t>徐钦合</t>
  </si>
  <si>
    <t>刘余良</t>
  </si>
  <si>
    <t>曹桂侠</t>
  </si>
  <si>
    <t>张裕营</t>
  </si>
  <si>
    <t>朱玉侠</t>
  </si>
  <si>
    <t>鲁修好</t>
  </si>
  <si>
    <t>陈玲</t>
  </si>
  <si>
    <t>张友路</t>
  </si>
  <si>
    <t>刘淑芳</t>
  </si>
  <si>
    <t>李艳秋</t>
  </si>
  <si>
    <t>黄传良</t>
  </si>
  <si>
    <t>周治国</t>
  </si>
  <si>
    <t>徐伟</t>
  </si>
  <si>
    <t>李长印</t>
  </si>
  <si>
    <t>赵永生</t>
  </si>
  <si>
    <t>胡继英</t>
  </si>
  <si>
    <t>张裕才</t>
  </si>
  <si>
    <t>万大庆</t>
  </si>
  <si>
    <t>周雪理</t>
  </si>
  <si>
    <t>徐长征</t>
  </si>
  <si>
    <t>何营</t>
  </si>
  <si>
    <t>张明发</t>
  </si>
  <si>
    <t>徐孝伟</t>
  </si>
  <si>
    <t>李敏</t>
  </si>
  <si>
    <t>邓玉祥</t>
  </si>
  <si>
    <t>孟凡雷</t>
  </si>
  <si>
    <t>赵梨娃</t>
  </si>
  <si>
    <t>鲁雷明</t>
  </si>
  <si>
    <t>张翠英</t>
  </si>
  <si>
    <t>张秀芳</t>
  </si>
  <si>
    <t>邓敏</t>
  </si>
  <si>
    <t>张焕利</t>
  </si>
  <si>
    <t>徐光荣</t>
  </si>
  <si>
    <t>丁楠</t>
  </si>
  <si>
    <t>何四青</t>
  </si>
  <si>
    <t>申正强</t>
  </si>
  <si>
    <t>韩郭氏</t>
  </si>
  <si>
    <t>张堂勇</t>
  </si>
  <si>
    <t>张焕</t>
  </si>
  <si>
    <t>葛爱芝</t>
  </si>
  <si>
    <t>徐战飞</t>
  </si>
  <si>
    <t>张晓丽</t>
  </si>
  <si>
    <t>周全民</t>
  </si>
  <si>
    <t>马立顺</t>
  </si>
  <si>
    <t>程敏</t>
  </si>
  <si>
    <t>徐婉莹</t>
  </si>
  <si>
    <t>孟娜</t>
  </si>
  <si>
    <t>刘彪</t>
  </si>
  <si>
    <t>张志豪</t>
  </si>
  <si>
    <t>刘美芹</t>
  </si>
  <si>
    <t>何芳侠</t>
  </si>
  <si>
    <t>潘海燕</t>
  </si>
  <si>
    <t>王桂侠</t>
  </si>
  <si>
    <t>刘辉</t>
  </si>
  <si>
    <t>种秀云</t>
  </si>
  <si>
    <t>李怀掌</t>
  </si>
  <si>
    <t>朱玲伍</t>
  </si>
  <si>
    <t>贾善武</t>
  </si>
  <si>
    <t>周茂生</t>
  </si>
  <si>
    <t>徐敬良</t>
  </si>
  <si>
    <t>黄梅</t>
  </si>
  <si>
    <t>梁永义</t>
  </si>
  <si>
    <t>张书芹</t>
  </si>
  <si>
    <t>金地奎</t>
  </si>
  <si>
    <t>刘贵荣</t>
  </si>
  <si>
    <t>相山区渠沟镇王店社区</t>
  </si>
  <si>
    <t>周玉英</t>
  </si>
  <si>
    <t>李明山</t>
  </si>
  <si>
    <t>候爱英</t>
  </si>
  <si>
    <t>梁林林</t>
  </si>
  <si>
    <t>何玉忠</t>
  </si>
  <si>
    <t>郭兰英</t>
  </si>
  <si>
    <t>马金英</t>
  </si>
  <si>
    <t>孟庆田</t>
  </si>
  <si>
    <t>周吉丛</t>
  </si>
  <si>
    <t>张红新</t>
  </si>
  <si>
    <t>葛巧珍</t>
  </si>
  <si>
    <t>周言才</t>
  </si>
  <si>
    <t>吕娟娟</t>
  </si>
  <si>
    <t>张淮喜</t>
  </si>
  <si>
    <t>梁子扬</t>
  </si>
  <si>
    <t>李开妍</t>
  </si>
  <si>
    <t>任秀清</t>
  </si>
  <si>
    <t>胡兰英</t>
  </si>
  <si>
    <t>张培培</t>
  </si>
  <si>
    <t>宋晾</t>
  </si>
  <si>
    <t>张晓东</t>
  </si>
  <si>
    <t>孟毛撒</t>
  </si>
  <si>
    <t>夏传正</t>
  </si>
  <si>
    <t>李尊贤</t>
  </si>
  <si>
    <t>陈秀荣</t>
  </si>
  <si>
    <t>李修得</t>
  </si>
  <si>
    <t>杨光英</t>
  </si>
  <si>
    <t>谭德存</t>
  </si>
  <si>
    <t>王素华</t>
  </si>
  <si>
    <t>朱爱华</t>
  </si>
  <si>
    <t>卢利芳</t>
  </si>
  <si>
    <t>何庆才</t>
  </si>
  <si>
    <t>张长安</t>
  </si>
  <si>
    <t>张进</t>
  </si>
  <si>
    <t>徐毛毛</t>
  </si>
  <si>
    <t>张先树</t>
  </si>
  <si>
    <t>徐虎</t>
  </si>
  <si>
    <t>周宇</t>
  </si>
  <si>
    <t>张传松</t>
  </si>
  <si>
    <t>孙学荣</t>
  </si>
  <si>
    <t>张广彬</t>
  </si>
  <si>
    <t>王富仁</t>
  </si>
  <si>
    <t>王等</t>
  </si>
  <si>
    <t>王超</t>
  </si>
  <si>
    <t>朱晓洁</t>
  </si>
  <si>
    <t>周桂侠</t>
  </si>
  <si>
    <t>孟祥伦</t>
  </si>
  <si>
    <t>田娟</t>
  </si>
  <si>
    <t>朱平平</t>
  </si>
  <si>
    <t>黄芳芳</t>
  </si>
  <si>
    <t>周棒棒</t>
  </si>
  <si>
    <t>徐钦东</t>
  </si>
  <si>
    <t>周建俄</t>
  </si>
  <si>
    <t>李时华</t>
  </si>
  <si>
    <t>梁长民</t>
  </si>
  <si>
    <t>张兰英</t>
  </si>
  <si>
    <t>练翠忠</t>
  </si>
  <si>
    <t>程鹏飞</t>
  </si>
  <si>
    <t>李娃子</t>
  </si>
  <si>
    <t>甄群</t>
  </si>
  <si>
    <t>孟康</t>
  </si>
  <si>
    <t>魏秀丽</t>
  </si>
  <si>
    <t>徐承香</t>
  </si>
  <si>
    <t>梁作征</t>
  </si>
  <si>
    <t>鲁修甲</t>
  </si>
  <si>
    <t>邓参观</t>
  </si>
  <si>
    <t>吕磊</t>
  </si>
  <si>
    <t>张小强</t>
  </si>
  <si>
    <t>周彤彤</t>
  </si>
  <si>
    <t>徐凤侠</t>
  </si>
  <si>
    <t>丁怀平</t>
  </si>
  <si>
    <t>陆广民</t>
  </si>
  <si>
    <t>吕学义</t>
  </si>
  <si>
    <t>梁士元</t>
  </si>
  <si>
    <t>周玉玲</t>
  </si>
  <si>
    <t>魏硕宇</t>
  </si>
  <si>
    <t>刘双澳</t>
  </si>
  <si>
    <t>代兰芹</t>
  </si>
  <si>
    <t>梁桂铨</t>
  </si>
  <si>
    <t>孟凡永</t>
  </si>
  <si>
    <t>周言英</t>
  </si>
  <si>
    <t>梁作陈</t>
  </si>
  <si>
    <t>梁作艾</t>
  </si>
  <si>
    <t>梁永选</t>
  </si>
  <si>
    <t>梁敏书</t>
  </si>
  <si>
    <t>吕联英</t>
  </si>
  <si>
    <t>徐志红</t>
  </si>
  <si>
    <t>李长要</t>
  </si>
  <si>
    <t>刘凤兰</t>
  </si>
  <si>
    <t>张友军</t>
  </si>
  <si>
    <t>梁书真</t>
  </si>
  <si>
    <t>张淑平</t>
  </si>
  <si>
    <t>阚素梅</t>
  </si>
  <si>
    <t>张凤芹</t>
  </si>
  <si>
    <t>张友胜</t>
  </si>
  <si>
    <t>程涛</t>
  </si>
  <si>
    <t>郭玉敏</t>
  </si>
  <si>
    <t>郭书华</t>
  </si>
  <si>
    <t>陈玉玲</t>
  </si>
  <si>
    <t>赵晓侠</t>
  </si>
  <si>
    <t>李胜利</t>
  </si>
  <si>
    <t>李贤法</t>
  </si>
  <si>
    <t>方满萍</t>
  </si>
  <si>
    <t>周利</t>
  </si>
  <si>
    <t>徐海峰</t>
  </si>
  <si>
    <t>潘德连</t>
  </si>
  <si>
    <t>张静娴</t>
  </si>
  <si>
    <t>张强</t>
  </si>
  <si>
    <t>孟红侠</t>
  </si>
  <si>
    <t>朱雪景</t>
  </si>
  <si>
    <t>刘红梅</t>
  </si>
  <si>
    <t>李毛改</t>
  </si>
  <si>
    <t>杨平</t>
  </si>
  <si>
    <t>张德叶</t>
  </si>
  <si>
    <t>张淑芹</t>
  </si>
  <si>
    <t>马新宁</t>
  </si>
  <si>
    <t>张坤芳</t>
  </si>
  <si>
    <t>李何</t>
  </si>
  <si>
    <t>魏子旭</t>
  </si>
  <si>
    <t>吕敬磊</t>
  </si>
  <si>
    <t>赵恩辉</t>
  </si>
  <si>
    <t>梁作栋</t>
  </si>
  <si>
    <t>梁长白</t>
  </si>
  <si>
    <t>张其朋</t>
  </si>
  <si>
    <t>张其民</t>
  </si>
  <si>
    <t>梁王氏</t>
  </si>
  <si>
    <t>刘先允</t>
  </si>
  <si>
    <t>张友体</t>
  </si>
  <si>
    <t>刘怀明</t>
  </si>
  <si>
    <t>孟领</t>
  </si>
  <si>
    <t>孟华</t>
  </si>
  <si>
    <t>赵书玲</t>
  </si>
  <si>
    <t>文春芳</t>
  </si>
  <si>
    <t>周杰</t>
  </si>
  <si>
    <t>彭超</t>
  </si>
  <si>
    <t>刘道喜</t>
  </si>
  <si>
    <t>何玉任</t>
  </si>
  <si>
    <t>刘道武</t>
  </si>
  <si>
    <t>徐司氏</t>
  </si>
  <si>
    <t>张广叶</t>
  </si>
  <si>
    <t>徐孝亮</t>
  </si>
  <si>
    <t>周言超</t>
  </si>
  <si>
    <t>刘先坛</t>
  </si>
  <si>
    <t>张雷</t>
  </si>
  <si>
    <t>房会玲</t>
  </si>
  <si>
    <t>陈雪华</t>
  </si>
  <si>
    <t>孟张氏</t>
  </si>
  <si>
    <t>孟庆荣</t>
  </si>
  <si>
    <t>陈玉山</t>
  </si>
  <si>
    <t>孔令侠</t>
  </si>
  <si>
    <t>田瑞芝</t>
  </si>
  <si>
    <t>李若曦</t>
  </si>
  <si>
    <t>郭梅</t>
  </si>
  <si>
    <t>黄周氏</t>
  </si>
  <si>
    <t>任秀英</t>
  </si>
  <si>
    <t>高伟英</t>
  </si>
  <si>
    <t>李淑云</t>
  </si>
  <si>
    <t>徐钦志</t>
  </si>
  <si>
    <t>张友存</t>
  </si>
  <si>
    <t>徐孝举</t>
  </si>
  <si>
    <t>高训玲</t>
  </si>
  <si>
    <t>梁作华</t>
  </si>
  <si>
    <t>刘影</t>
  </si>
  <si>
    <t>冯晶晶</t>
  </si>
  <si>
    <t>刘彦来</t>
  </si>
  <si>
    <t>刘彩华</t>
  </si>
  <si>
    <t>孔庆芝</t>
  </si>
  <si>
    <t>贾成新</t>
  </si>
  <si>
    <t>张华</t>
  </si>
  <si>
    <t>张裕强</t>
  </si>
  <si>
    <t>张友俄</t>
  </si>
  <si>
    <t>张亚琦</t>
  </si>
  <si>
    <t>郭金刚</t>
  </si>
  <si>
    <t>鲁修标</t>
  </si>
  <si>
    <t>张静</t>
  </si>
  <si>
    <t>张雪影</t>
  </si>
  <si>
    <t>韩李氏</t>
  </si>
  <si>
    <t>李书云</t>
  </si>
  <si>
    <t>谢红英</t>
  </si>
  <si>
    <t>曹文刚</t>
  </si>
  <si>
    <t>郭维彬</t>
  </si>
  <si>
    <t>刘昌云</t>
  </si>
  <si>
    <t>丁怀青</t>
  </si>
  <si>
    <t>司典玉</t>
  </si>
  <si>
    <t>梁秀荣</t>
  </si>
  <si>
    <t>周言厂</t>
  </si>
  <si>
    <t>张红</t>
  </si>
  <si>
    <t>郭孝锋</t>
  </si>
  <si>
    <t>刘宇腾</t>
  </si>
  <si>
    <t>沈浩</t>
  </si>
  <si>
    <t>张马氏</t>
  </si>
  <si>
    <t>刘全书</t>
  </si>
  <si>
    <t>赵献英</t>
  </si>
  <si>
    <t>徐孝常</t>
  </si>
  <si>
    <t>梁桂兰</t>
  </si>
  <si>
    <t>赵邦青</t>
  </si>
  <si>
    <t>邓秀玲</t>
  </si>
  <si>
    <t>张坤云</t>
  </si>
  <si>
    <t>黄淑梅</t>
  </si>
  <si>
    <t>周茂云</t>
  </si>
  <si>
    <t>李玉芳</t>
  </si>
  <si>
    <t>张守君</t>
  </si>
  <si>
    <t>向再芬</t>
  </si>
  <si>
    <t>刘怀社</t>
  </si>
  <si>
    <t>钟庆华</t>
  </si>
  <si>
    <t>赵团结</t>
  </si>
  <si>
    <t>张明松</t>
  </si>
  <si>
    <t>刘玉鹅</t>
  </si>
  <si>
    <t>张冬雪</t>
  </si>
  <si>
    <t>张旦</t>
  </si>
  <si>
    <t>陈凯</t>
  </si>
  <si>
    <t>张德停</t>
  </si>
  <si>
    <t>周瑶迦</t>
  </si>
  <si>
    <t>刘书英</t>
  </si>
  <si>
    <t>朱永华</t>
  </si>
  <si>
    <t>武美玲</t>
  </si>
  <si>
    <t>张书华</t>
  </si>
  <si>
    <t>袁娥</t>
  </si>
  <si>
    <t>张慧琳</t>
  </si>
  <si>
    <t>韩长州</t>
  </si>
  <si>
    <t>徐钦芝</t>
  </si>
  <si>
    <t>张冬生</t>
  </si>
  <si>
    <t>田书云</t>
  </si>
  <si>
    <t>张路军</t>
  </si>
  <si>
    <t>徐敬侠</t>
  </si>
  <si>
    <t>王芬侠</t>
  </si>
  <si>
    <t>孟玉柱</t>
  </si>
  <si>
    <t>周祥礼</t>
  </si>
  <si>
    <t>任启军</t>
  </si>
  <si>
    <t>孟建利</t>
  </si>
  <si>
    <t>周大寨</t>
  </si>
  <si>
    <t>侯淑华</t>
  </si>
  <si>
    <t>朱永红</t>
  </si>
  <si>
    <t>马福勤</t>
  </si>
  <si>
    <t>张运龙</t>
  </si>
  <si>
    <t>王送里</t>
  </si>
  <si>
    <t>田子晨</t>
  </si>
  <si>
    <t>孙超</t>
  </si>
  <si>
    <t>李加芬</t>
  </si>
  <si>
    <t>张志银</t>
  </si>
  <si>
    <t>侯彩丽</t>
  </si>
  <si>
    <t>张五德</t>
  </si>
  <si>
    <t>孟素兰</t>
  </si>
  <si>
    <t>周祥君</t>
  </si>
  <si>
    <t>任兰英</t>
  </si>
  <si>
    <t>徐子璇</t>
  </si>
  <si>
    <t>孟奇</t>
  </si>
  <si>
    <t>宋红云</t>
  </si>
  <si>
    <t>王聪</t>
  </si>
  <si>
    <t>张军</t>
  </si>
  <si>
    <t>田军</t>
  </si>
  <si>
    <t>李咪娣</t>
  </si>
  <si>
    <t>张雨婷</t>
  </si>
  <si>
    <t>徐淑云</t>
  </si>
  <si>
    <t>孟书娟</t>
  </si>
  <si>
    <t>张金花</t>
  </si>
  <si>
    <t>孟雨薇</t>
  </si>
  <si>
    <t>韩桂侠</t>
  </si>
  <si>
    <t>杜奇英</t>
  </si>
  <si>
    <t>张小红</t>
  </si>
  <si>
    <t>张焕贵</t>
  </si>
  <si>
    <t>秦丽</t>
  </si>
  <si>
    <t>陈云云</t>
  </si>
  <si>
    <t>徐桂芳</t>
  </si>
  <si>
    <t>刘海丽</t>
  </si>
  <si>
    <t>徐成英</t>
  </si>
  <si>
    <t>李峰</t>
  </si>
  <si>
    <t>戚加素</t>
  </si>
  <si>
    <t>马贤</t>
  </si>
  <si>
    <t>刘道计</t>
  </si>
  <si>
    <t>杜猛</t>
  </si>
  <si>
    <t>孟前程</t>
  </si>
  <si>
    <t>李莉</t>
  </si>
  <si>
    <t>张懿轩</t>
  </si>
  <si>
    <t>张月红</t>
  </si>
  <si>
    <t>张杰</t>
  </si>
  <si>
    <t>周理想</t>
  </si>
  <si>
    <t>张运东</t>
  </si>
  <si>
    <t>张勇</t>
  </si>
  <si>
    <t>徐成余</t>
  </si>
  <si>
    <t>张友良</t>
  </si>
  <si>
    <t>张玉兰</t>
  </si>
  <si>
    <t>徐敬荣</t>
  </si>
  <si>
    <t>徐彩云</t>
  </si>
  <si>
    <t>周兵兵</t>
  </si>
  <si>
    <t>王银银</t>
  </si>
  <si>
    <t>郭新棵</t>
  </si>
  <si>
    <t>张梓源</t>
  </si>
  <si>
    <t>赵勇</t>
  </si>
  <si>
    <t>朱永芹</t>
  </si>
  <si>
    <t>陈西亮</t>
  </si>
  <si>
    <t>侯永科</t>
  </si>
  <si>
    <t>张志朋</t>
  </si>
  <si>
    <t>徐翠侠</t>
  </si>
  <si>
    <t>张勋</t>
  </si>
  <si>
    <t>周新合</t>
  </si>
  <si>
    <t>张运荣</t>
  </si>
  <si>
    <t>张娜</t>
  </si>
  <si>
    <t>孟雨彤</t>
  </si>
  <si>
    <t>刘矿</t>
  </si>
  <si>
    <t>任淑英</t>
  </si>
  <si>
    <t>孟献敏</t>
  </si>
  <si>
    <t>鲁云侠</t>
  </si>
  <si>
    <t>孟祥辉</t>
  </si>
  <si>
    <t>牛德峰</t>
  </si>
  <si>
    <t>姚露</t>
  </si>
  <si>
    <t>王晨宇</t>
  </si>
  <si>
    <t>孙争明</t>
  </si>
  <si>
    <t>卓爱萍</t>
  </si>
  <si>
    <t>张艳</t>
  </si>
  <si>
    <t>张运友</t>
  </si>
  <si>
    <t>张德战</t>
  </si>
  <si>
    <t>丁书英</t>
  </si>
  <si>
    <t>张焕芝</t>
  </si>
  <si>
    <t>梁永秀</t>
  </si>
  <si>
    <t>张玉臣</t>
  </si>
  <si>
    <t>张课难</t>
  </si>
  <si>
    <t>张孝稳</t>
  </si>
  <si>
    <t>梁诚</t>
  </si>
  <si>
    <t>周金吉</t>
  </si>
  <si>
    <t>刘先敬</t>
  </si>
  <si>
    <t>刘飞</t>
  </si>
  <si>
    <t>种书玲</t>
  </si>
  <si>
    <t>谭姊成</t>
  </si>
  <si>
    <t>张凯</t>
  </si>
  <si>
    <t>宋翠英</t>
  </si>
  <si>
    <t>牛德召</t>
  </si>
  <si>
    <t>张雪芹</t>
  </si>
  <si>
    <t>陆正冉</t>
  </si>
  <si>
    <t>张万里</t>
  </si>
  <si>
    <t>张峰</t>
  </si>
  <si>
    <t>张书英</t>
  </si>
  <si>
    <t>黄继侠</t>
  </si>
  <si>
    <t>刘皖豫</t>
  </si>
  <si>
    <t>项素梅</t>
  </si>
  <si>
    <t>赵云</t>
  </si>
  <si>
    <t>徐翠玲</t>
  </si>
  <si>
    <t>刘晓艳</t>
  </si>
  <si>
    <t>张广臣</t>
  </si>
  <si>
    <t>徐存</t>
  </si>
  <si>
    <t>牛德斗</t>
  </si>
  <si>
    <t>牛金秀</t>
  </si>
  <si>
    <t>孟宇行</t>
  </si>
  <si>
    <t>孟红旗</t>
  </si>
  <si>
    <t>彭冲</t>
  </si>
  <si>
    <t>史庆芳</t>
  </si>
  <si>
    <t>张玲</t>
  </si>
  <si>
    <t>李增芳</t>
  </si>
  <si>
    <t>孟秀兰</t>
  </si>
  <si>
    <t>张裕敏</t>
  </si>
  <si>
    <t>张梅</t>
  </si>
  <si>
    <t>张亮亮</t>
  </si>
  <si>
    <t>李雪梅</t>
  </si>
  <si>
    <t>张德权</t>
  </si>
  <si>
    <t>王裕进</t>
  </si>
  <si>
    <t>杨秀英</t>
  </si>
  <si>
    <t>任金花</t>
  </si>
  <si>
    <t>侯雪华</t>
  </si>
  <si>
    <t>张城贤</t>
  </si>
  <si>
    <t>魏志华</t>
  </si>
  <si>
    <t>张德冻</t>
  </si>
  <si>
    <t>梁敏汉</t>
  </si>
  <si>
    <t>宋练练</t>
  </si>
  <si>
    <t>孟祥华</t>
  </si>
  <si>
    <t>刘振全</t>
  </si>
  <si>
    <t>王裕轩</t>
  </si>
  <si>
    <t>刘成顺</t>
  </si>
  <si>
    <t>李桃桃</t>
  </si>
  <si>
    <t>王志华</t>
  </si>
  <si>
    <t>程吉林</t>
  </si>
  <si>
    <t>郑翠华</t>
  </si>
  <si>
    <t>刘全文</t>
  </si>
  <si>
    <t>张来仁</t>
  </si>
  <si>
    <t>孙艳</t>
  </si>
  <si>
    <t>葛思想</t>
  </si>
  <si>
    <t>高凤兰</t>
  </si>
  <si>
    <t>王化英</t>
  </si>
  <si>
    <t>刘杰</t>
  </si>
  <si>
    <t>杜大梨</t>
  </si>
  <si>
    <t>张理想</t>
  </si>
  <si>
    <t>王淑云</t>
  </si>
  <si>
    <t>徐光美</t>
  </si>
  <si>
    <t>李红侠</t>
  </si>
  <si>
    <t>徐亲合</t>
  </si>
  <si>
    <t>徐宇飞</t>
  </si>
  <si>
    <t>杨苏安</t>
  </si>
  <si>
    <t>李雪玲</t>
  </si>
  <si>
    <t>殷风连</t>
  </si>
  <si>
    <t>徐毛京</t>
  </si>
  <si>
    <t>梁武</t>
  </si>
  <si>
    <t>张志开</t>
  </si>
  <si>
    <t>杨卫卫</t>
  </si>
  <si>
    <t>滕学亮</t>
  </si>
  <si>
    <t>刘一博</t>
  </si>
  <si>
    <t>王绪阳</t>
  </si>
  <si>
    <t>张雨悦</t>
  </si>
  <si>
    <t>徐敬哲</t>
  </si>
  <si>
    <t>卫秀英</t>
  </si>
  <si>
    <t>孟令光</t>
  </si>
  <si>
    <t>孟祥田</t>
  </si>
  <si>
    <t>刘怀志</t>
  </si>
  <si>
    <t>郑于启</t>
  </si>
  <si>
    <t>陆毛勉</t>
  </si>
  <si>
    <t>周丽花</t>
  </si>
  <si>
    <t>梁备战</t>
  </si>
  <si>
    <t>黄琼珍</t>
  </si>
  <si>
    <t>徐钦生</t>
  </si>
  <si>
    <t>张元标</t>
  </si>
  <si>
    <t>罗桂先</t>
  </si>
  <si>
    <t>孙凤侠</t>
  </si>
  <si>
    <t>徐钦宝</t>
  </si>
  <si>
    <t>张友智</t>
  </si>
  <si>
    <t>孟兵</t>
  </si>
  <si>
    <t>宫会玲</t>
  </si>
  <si>
    <t>曹坤宝</t>
  </si>
  <si>
    <t>张焕福</t>
  </si>
  <si>
    <t>张梦琪</t>
  </si>
  <si>
    <t>陈敬堂</t>
  </si>
  <si>
    <t>李怀青</t>
  </si>
  <si>
    <t>周文化</t>
  </si>
  <si>
    <t>周兰英</t>
  </si>
  <si>
    <t>徐新河</t>
  </si>
  <si>
    <t>张文化</t>
  </si>
  <si>
    <t>王芳</t>
  </si>
  <si>
    <t>周吉民</t>
  </si>
  <si>
    <t>黄亚男</t>
  </si>
  <si>
    <t>闫彦</t>
  </si>
  <si>
    <t>农保E类</t>
  </si>
  <si>
    <t>谢翠荣</t>
  </si>
  <si>
    <t>王五仁</t>
  </si>
  <si>
    <t>程奥会</t>
  </si>
  <si>
    <t>王靖</t>
  </si>
  <si>
    <t>梁作顺</t>
  </si>
  <si>
    <t>张荣英</t>
  </si>
  <si>
    <t>王建华</t>
  </si>
  <si>
    <t>张成东</t>
  </si>
  <si>
    <t>胡桂珍</t>
  </si>
  <si>
    <t>鲁魏氏</t>
  </si>
  <si>
    <t>张志合</t>
  </si>
  <si>
    <t>张裕芒</t>
  </si>
  <si>
    <t>邱玉英</t>
  </si>
  <si>
    <t>周庆章</t>
  </si>
  <si>
    <t>王斌</t>
  </si>
  <si>
    <t>相山区淮北渠沟镇凤凰山经济开发区王店社区</t>
  </si>
  <si>
    <t>徐勇军</t>
  </si>
  <si>
    <t>张小羔</t>
  </si>
  <si>
    <t>杜文秀</t>
  </si>
  <si>
    <t>张焕瑞</t>
  </si>
  <si>
    <t>相山区淮北凤凰山经济开发区河北社区</t>
  </si>
  <si>
    <t>张其忠</t>
  </si>
  <si>
    <t>张万福</t>
  </si>
  <si>
    <t>王卫东</t>
  </si>
  <si>
    <t>张坤雨</t>
  </si>
  <si>
    <t>何磊</t>
  </si>
  <si>
    <t>刘昌明</t>
  </si>
  <si>
    <t>相山区淮北凤凰山经济开发区凤凰山社区</t>
  </si>
  <si>
    <t>丁雪锋</t>
  </si>
  <si>
    <t>徐源</t>
  </si>
  <si>
    <t>侯得从</t>
  </si>
  <si>
    <t>胡德利</t>
  </si>
  <si>
    <t>相山区淮北凤凰山经济开发区小集社区</t>
  </si>
  <si>
    <t>陈娃</t>
  </si>
  <si>
    <t>丁仰亮</t>
  </si>
  <si>
    <t>相山区淮北凤凰山经济开发区王店社区</t>
  </si>
  <si>
    <t>张守礼</t>
  </si>
  <si>
    <t>姜翠侠</t>
  </si>
  <si>
    <t>刘云英</t>
  </si>
  <si>
    <t>黄文伍</t>
  </si>
  <si>
    <t>徐亲岗</t>
  </si>
  <si>
    <t>周言军</t>
  </si>
  <si>
    <t>司典义</t>
  </si>
  <si>
    <t>司永欢</t>
  </si>
  <si>
    <t>梁梦璐</t>
  </si>
  <si>
    <t>陈左</t>
  </si>
  <si>
    <t>孟艺涵</t>
  </si>
  <si>
    <t>刘法亭</t>
  </si>
  <si>
    <t>程秀芹</t>
  </si>
  <si>
    <t>刘仁义</t>
  </si>
  <si>
    <t>徐忆文</t>
  </si>
  <si>
    <t>徐成本</t>
  </si>
  <si>
    <t>张书云</t>
  </si>
  <si>
    <t>李玉芹</t>
  </si>
  <si>
    <t>高淑侠</t>
  </si>
  <si>
    <t>周海涛</t>
  </si>
  <si>
    <t>尹建玲</t>
  </si>
  <si>
    <t>魏大秀</t>
  </si>
  <si>
    <t>徐承伟</t>
  </si>
  <si>
    <t>梁作坤</t>
  </si>
  <si>
    <t>张友东</t>
  </si>
  <si>
    <t>宫书兰</t>
  </si>
  <si>
    <t>高广龙</t>
  </si>
  <si>
    <t>孟龙</t>
  </si>
  <si>
    <t>张玉玲</t>
  </si>
  <si>
    <t>丁言锋</t>
  </si>
  <si>
    <t>张守富</t>
  </si>
  <si>
    <t>周言学</t>
  </si>
  <si>
    <t>孟祥远</t>
  </si>
  <si>
    <t>黄毛娃</t>
  </si>
  <si>
    <t>王秀英</t>
  </si>
  <si>
    <t>张家旋</t>
  </si>
  <si>
    <t>周建设</t>
  </si>
  <si>
    <t>吕兰英</t>
  </si>
  <si>
    <t>张红莲</t>
  </si>
  <si>
    <t>王淑英</t>
  </si>
  <si>
    <t>徐孝环</t>
  </si>
  <si>
    <t>徐孝凤</t>
  </si>
  <si>
    <t>张友文</t>
  </si>
  <si>
    <t>徐孝祥</t>
  </si>
  <si>
    <t>潘文华</t>
  </si>
  <si>
    <t>张德存</t>
  </si>
  <si>
    <t>徐亲功</t>
  </si>
  <si>
    <t>何玉岭</t>
  </si>
  <si>
    <t>姜清华</t>
  </si>
  <si>
    <t>曾海凤</t>
  </si>
  <si>
    <t>祖思磊</t>
  </si>
  <si>
    <t>杜文章</t>
  </si>
  <si>
    <t>张运争</t>
  </si>
  <si>
    <t>程祥敏</t>
  </si>
  <si>
    <t>任明全</t>
  </si>
  <si>
    <t>朱世龙</t>
  </si>
  <si>
    <t>孟祥山</t>
  </si>
  <si>
    <t>何建群</t>
  </si>
  <si>
    <t>谭昌光</t>
  </si>
  <si>
    <t>刘晓姗</t>
  </si>
  <si>
    <t>李蒙蒙</t>
  </si>
  <si>
    <t>周伟</t>
  </si>
  <si>
    <t>张团会</t>
  </si>
  <si>
    <t>张守利</t>
  </si>
  <si>
    <t>陈红云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</si>
</sst>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134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2" fillId="0" borderId="0">
      <alignment vertical="center"/>
    </xf>
    <xf numFmtId="41" fontId="17" fillId="0" borderId="0" applyFont="false" applyFill="false" applyBorder="false" applyAlignment="false" applyProtection="false"/>
    <xf numFmtId="44" fontId="17" fillId="0" borderId="0" applyFont="false" applyFill="false" applyBorder="false" applyAlignment="false" applyProtection="false"/>
    <xf numFmtId="9" fontId="17" fillId="0" borderId="0" applyFont="false" applyFill="false" applyBorder="false" applyAlignment="false" applyProtection="false"/>
    <xf numFmtId="0" fontId="0" fillId="0" borderId="0">
      <alignment vertical="center"/>
    </xf>
    <xf numFmtId="0" fontId="4" fillId="13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42" fontId="17" fillId="0" borderId="0" applyFont="false" applyFill="false" applyBorder="false" applyAlignment="false" applyProtection="false"/>
    <xf numFmtId="0" fontId="3" fillId="14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/>
    <xf numFmtId="0" fontId="16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19" borderId="8" applyNumberFormat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1" fillId="15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5" fillId="12" borderId="9" applyNumberFormat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2" fillId="0" borderId="10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12" borderId="7" applyNumberFormat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2" fillId="10" borderId="6" applyNumberFormat="false" applyFont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7">
    <xf numFmtId="0" fontId="0" fillId="0" borderId="0" xfId="4" applyFont="true" applyAlignment="true">
      <alignment vertical="center"/>
    </xf>
    <xf numFmtId="0" fontId="1" fillId="0" borderId="0" xfId="4" applyFont="true" applyAlignment="true">
      <alignment horizontal="center" vertical="center"/>
    </xf>
    <xf numFmtId="0" fontId="0" fillId="0" borderId="0" xfId="4" applyFont="true" applyAlignment="true">
      <alignment horizontal="center" vertical="center"/>
    </xf>
    <xf numFmtId="0" fontId="1" fillId="0" borderId="1" xfId="4" applyFont="true" applyBorder="true" applyAlignment="true">
      <alignment horizontal="center" vertical="center" wrapText="true"/>
    </xf>
    <xf numFmtId="0" fontId="1" fillId="0" borderId="2" xfId="4" applyFont="true" applyBorder="true" applyAlignment="true">
      <alignment horizontal="center" vertical="center" wrapText="true"/>
    </xf>
    <xf numFmtId="0" fontId="0" fillId="0" borderId="3" xfId="4" applyFont="true" applyBorder="true" applyAlignment="true">
      <alignment horizontal="center" vertical="center" wrapText="true"/>
    </xf>
    <xf numFmtId="49" fontId="0" fillId="0" borderId="3" xfId="4" applyNumberFormat="true" applyFont="true" applyBorder="true" applyAlignment="true">
      <alignment horizontal="center" vertical="center" wrapText="true"/>
    </xf>
  </cellXfs>
  <cellStyles count="55">
    <cellStyle name="常规" xfId="0" builtinId="0"/>
    <cellStyle name="Comma [0]" xfId="1"/>
    <cellStyle name="Currency" xfId="2"/>
    <cellStyle name="Percent" xfId="3"/>
    <cellStyle name="Normal" xfId="4"/>
    <cellStyle name="强调文字颜色 6" xfId="5" builtinId="49"/>
    <cellStyle name="20% - 强调文字颜色 5" xfId="6" builtinId="46"/>
    <cellStyle name="20% - 强调文字颜色 4" xfId="7" builtinId="42"/>
    <cellStyle name="强调文字颜色 4" xfId="8" builtinId="41"/>
    <cellStyle name="60% - 强调文字颜色 6" xfId="9" builtinId="52"/>
    <cellStyle name="40% - 强调文字颜色 3" xfId="10" builtinId="39"/>
    <cellStyle name="强调文字颜色 3" xfId="11" builtinId="37"/>
    <cellStyle name="60% - 强调文字颜色 2" xfId="12" builtinId="36"/>
    <cellStyle name="60% - 强调文字颜色 5" xfId="13" builtinId="48"/>
    <cellStyle name="40% - 强调文字颜色 2" xfId="14" builtinId="35"/>
    <cellStyle name="Currency [0]" xfId="15"/>
    <cellStyle name="40% - 强调文字颜色 5" xfId="16" builtinId="47"/>
    <cellStyle name="20% - 强调文字颜色 2" xfId="17" builtinId="34"/>
    <cellStyle name="Comma" xfId="18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27"/>
  <sheetViews>
    <sheetView showGridLines="0" tabSelected="1" topLeftCell="D1" workbookViewId="0">
      <selection activeCell="H11" sqref="H11"/>
    </sheetView>
  </sheetViews>
  <sheetFormatPr defaultColWidth="9" defaultRowHeight="13.5" outlineLevelCol="7"/>
  <cols>
    <col min="1" max="1" width="9.5" customWidth="true"/>
    <col min="2" max="2" width="25.125" customWidth="true"/>
    <col min="3" max="4" width="20.625" customWidth="true"/>
    <col min="5" max="5" width="28.125" customWidth="true"/>
    <col min="6" max="6" width="30.125" customWidth="true"/>
    <col min="7" max="8" width="27" customWidth="true"/>
  </cols>
  <sheetData>
    <row r="1" s="1" customFormat="true" ht="37.5" customHeight="true" spans="1:8">
      <c r="A1" s="3" t="s">
        <v>0</v>
      </c>
      <c r="B1" s="4"/>
      <c r="C1" s="4"/>
      <c r="D1" s="4"/>
      <c r="E1" s="4"/>
      <c r="F1" s="4"/>
      <c r="G1" s="4"/>
      <c r="H1" s="4"/>
    </row>
    <row r="2" s="2" customFormat="true" ht="22.5" customHeight="true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true" ht="22.5" customHeight="true" spans="1:8">
      <c r="A3" s="6">
        <f>1</f>
        <v>1</v>
      </c>
      <c r="B3" s="6">
        <v>43070</v>
      </c>
      <c r="C3" s="6" t="s">
        <v>9</v>
      </c>
      <c r="D3" s="6" t="s">
        <v>10</v>
      </c>
      <c r="E3" s="6" t="s">
        <v>11</v>
      </c>
      <c r="F3" s="6" t="s">
        <v>12</v>
      </c>
      <c r="G3" s="6">
        <v>3</v>
      </c>
      <c r="H3" s="6">
        <v>1583</v>
      </c>
    </row>
    <row r="4" s="2" customFormat="true" ht="22.5" customHeight="true" spans="1:8">
      <c r="A4" s="6">
        <f>2</f>
        <v>2</v>
      </c>
      <c r="B4" s="6">
        <v>43070</v>
      </c>
      <c r="C4" s="6" t="s">
        <v>13</v>
      </c>
      <c r="D4" s="6" t="s">
        <v>14</v>
      </c>
      <c r="E4" s="6" t="s">
        <v>15</v>
      </c>
      <c r="F4" s="6" t="s">
        <v>16</v>
      </c>
      <c r="G4" s="6">
        <v>1</v>
      </c>
      <c r="H4" s="6">
        <v>668</v>
      </c>
    </row>
    <row r="5" s="2" customFormat="true" ht="22.5" customHeight="true" spans="1:8">
      <c r="A5" s="6">
        <f>3</f>
        <v>3</v>
      </c>
      <c r="B5" s="6">
        <v>43070</v>
      </c>
      <c r="C5" s="6" t="s">
        <v>17</v>
      </c>
      <c r="D5" s="6" t="s">
        <v>14</v>
      </c>
      <c r="E5" s="6" t="s">
        <v>18</v>
      </c>
      <c r="F5" s="6" t="s">
        <v>12</v>
      </c>
      <c r="G5" s="6">
        <v>2</v>
      </c>
      <c r="H5" s="6">
        <v>1339</v>
      </c>
    </row>
    <row r="6" s="2" customFormat="true" ht="22.5" customHeight="true" spans="1:8">
      <c r="A6" s="6">
        <f>4</f>
        <v>4</v>
      </c>
      <c r="B6" s="6">
        <v>43070</v>
      </c>
      <c r="C6" s="6" t="s">
        <v>19</v>
      </c>
      <c r="D6" s="6" t="s">
        <v>10</v>
      </c>
      <c r="E6" s="6" t="s">
        <v>20</v>
      </c>
      <c r="F6" s="6" t="s">
        <v>16</v>
      </c>
      <c r="G6" s="6">
        <v>1</v>
      </c>
      <c r="H6" s="6">
        <v>591</v>
      </c>
    </row>
    <row r="7" s="2" customFormat="true" ht="22.5" customHeight="true" spans="1:8">
      <c r="A7" s="6">
        <f>5</f>
        <v>5</v>
      </c>
      <c r="B7" s="6">
        <v>43070</v>
      </c>
      <c r="C7" s="6" t="s">
        <v>21</v>
      </c>
      <c r="D7" s="6" t="s">
        <v>10</v>
      </c>
      <c r="E7" s="6" t="s">
        <v>15</v>
      </c>
      <c r="F7" s="6" t="s">
        <v>16</v>
      </c>
      <c r="G7" s="6">
        <v>2</v>
      </c>
      <c r="H7" s="6">
        <v>1104</v>
      </c>
    </row>
    <row r="8" s="2" customFormat="true" ht="22.5" customHeight="true" spans="1:8">
      <c r="A8" s="6">
        <f>6</f>
        <v>6</v>
      </c>
      <c r="B8" s="6">
        <v>43070</v>
      </c>
      <c r="C8" s="6" t="s">
        <v>22</v>
      </c>
      <c r="D8" s="6" t="s">
        <v>10</v>
      </c>
      <c r="E8" s="6" t="s">
        <v>15</v>
      </c>
      <c r="F8" s="6" t="s">
        <v>16</v>
      </c>
      <c r="G8" s="6">
        <v>1</v>
      </c>
      <c r="H8" s="6">
        <v>668</v>
      </c>
    </row>
    <row r="9" s="2" customFormat="true" ht="22.5" customHeight="true" spans="1:8">
      <c r="A9" s="6">
        <f>7</f>
        <v>7</v>
      </c>
      <c r="B9" s="6">
        <v>43070</v>
      </c>
      <c r="C9" s="6" t="s">
        <v>23</v>
      </c>
      <c r="D9" s="6" t="s">
        <v>10</v>
      </c>
      <c r="E9" s="6" t="s">
        <v>15</v>
      </c>
      <c r="F9" s="6" t="s">
        <v>16</v>
      </c>
      <c r="G9" s="6">
        <v>1</v>
      </c>
      <c r="H9" s="6">
        <v>668</v>
      </c>
    </row>
    <row r="10" s="2" customFormat="true" ht="22.5" customHeight="true" spans="1:8">
      <c r="A10" s="6">
        <f>8</f>
        <v>8</v>
      </c>
      <c r="B10" s="6">
        <v>43070</v>
      </c>
      <c r="C10" s="6" t="s">
        <v>24</v>
      </c>
      <c r="D10" s="6" t="s">
        <v>10</v>
      </c>
      <c r="E10" s="6" t="s">
        <v>25</v>
      </c>
      <c r="F10" s="6" t="s">
        <v>16</v>
      </c>
      <c r="G10" s="6">
        <v>1</v>
      </c>
      <c r="H10" s="6">
        <v>591</v>
      </c>
    </row>
    <row r="11" s="2" customFormat="true" ht="22.5" customHeight="true" spans="1:8">
      <c r="A11" s="6">
        <f>9</f>
        <v>9</v>
      </c>
      <c r="B11" s="6">
        <v>43070</v>
      </c>
      <c r="C11" s="6" t="s">
        <v>26</v>
      </c>
      <c r="D11" s="6" t="s">
        <v>14</v>
      </c>
      <c r="E11" s="6" t="s">
        <v>25</v>
      </c>
      <c r="F11" s="6" t="s">
        <v>16</v>
      </c>
      <c r="G11" s="6">
        <v>1</v>
      </c>
      <c r="H11" s="6">
        <v>591</v>
      </c>
    </row>
    <row r="12" s="2" customFormat="true" ht="22.5" customHeight="true" spans="1:8">
      <c r="A12" s="6">
        <f>10</f>
        <v>10</v>
      </c>
      <c r="B12" s="6">
        <v>43070</v>
      </c>
      <c r="C12" s="6" t="s">
        <v>27</v>
      </c>
      <c r="D12" s="6" t="s">
        <v>14</v>
      </c>
      <c r="E12" s="6" t="s">
        <v>15</v>
      </c>
      <c r="F12" s="6" t="s">
        <v>12</v>
      </c>
      <c r="G12" s="6">
        <v>1</v>
      </c>
      <c r="H12" s="6">
        <v>631</v>
      </c>
    </row>
    <row r="13" s="2" customFormat="true" ht="22.5" customHeight="true" spans="1:8">
      <c r="A13" s="6">
        <f>11</f>
        <v>11</v>
      </c>
      <c r="B13" s="6">
        <v>43070</v>
      </c>
      <c r="C13" s="6" t="s">
        <v>28</v>
      </c>
      <c r="D13" s="6" t="s">
        <v>14</v>
      </c>
      <c r="E13" s="6" t="s">
        <v>18</v>
      </c>
      <c r="F13" s="6" t="s">
        <v>12</v>
      </c>
      <c r="G13" s="6">
        <v>2</v>
      </c>
      <c r="H13" s="6">
        <v>1262</v>
      </c>
    </row>
    <row r="14" s="2" customFormat="true" ht="22.5" customHeight="true" spans="1:8">
      <c r="A14" s="6">
        <f>12</f>
        <v>12</v>
      </c>
      <c r="B14" s="6">
        <v>43070</v>
      </c>
      <c r="C14" s="6" t="s">
        <v>29</v>
      </c>
      <c r="D14" s="6" t="s">
        <v>10</v>
      </c>
      <c r="E14" s="6" t="s">
        <v>18</v>
      </c>
      <c r="F14" s="6" t="s">
        <v>12</v>
      </c>
      <c r="G14" s="6">
        <v>1</v>
      </c>
      <c r="H14" s="6">
        <v>631</v>
      </c>
    </row>
    <row r="15" s="2" customFormat="true" ht="22.5" customHeight="true" spans="1:8">
      <c r="A15" s="6">
        <f>13</f>
        <v>13</v>
      </c>
      <c r="B15" s="6">
        <v>43070</v>
      </c>
      <c r="C15" s="6" t="s">
        <v>30</v>
      </c>
      <c r="D15" s="6" t="s">
        <v>14</v>
      </c>
      <c r="E15" s="6" t="s">
        <v>25</v>
      </c>
      <c r="F15" s="6" t="s">
        <v>12</v>
      </c>
      <c r="G15" s="6">
        <v>2</v>
      </c>
      <c r="H15" s="6">
        <v>1262</v>
      </c>
    </row>
    <row r="16" s="2" customFormat="true" ht="22.5" customHeight="true" spans="1:8">
      <c r="A16" s="6">
        <f>14</f>
        <v>14</v>
      </c>
      <c r="B16" s="6">
        <v>43070</v>
      </c>
      <c r="C16" s="6" t="s">
        <v>31</v>
      </c>
      <c r="D16" s="6" t="s">
        <v>14</v>
      </c>
      <c r="E16" s="6" t="s">
        <v>18</v>
      </c>
      <c r="F16" s="6" t="s">
        <v>12</v>
      </c>
      <c r="G16" s="6">
        <v>1</v>
      </c>
      <c r="H16" s="6">
        <v>631</v>
      </c>
    </row>
    <row r="17" s="2" customFormat="true" ht="22.5" customHeight="true" spans="1:8">
      <c r="A17" s="6">
        <f>15</f>
        <v>15</v>
      </c>
      <c r="B17" s="6">
        <v>43070</v>
      </c>
      <c r="C17" s="6" t="s">
        <v>32</v>
      </c>
      <c r="D17" s="6" t="s">
        <v>10</v>
      </c>
      <c r="E17" s="6" t="s">
        <v>18</v>
      </c>
      <c r="F17" s="6" t="s">
        <v>12</v>
      </c>
      <c r="G17" s="6">
        <v>1</v>
      </c>
      <c r="H17" s="6">
        <v>708</v>
      </c>
    </row>
    <row r="18" s="2" customFormat="true" ht="22.5" customHeight="true" spans="1:8">
      <c r="A18" s="6">
        <f>16</f>
        <v>16</v>
      </c>
      <c r="B18" s="6">
        <v>43070</v>
      </c>
      <c r="C18" s="6" t="s">
        <v>33</v>
      </c>
      <c r="D18" s="6" t="s">
        <v>14</v>
      </c>
      <c r="E18" s="6" t="s">
        <v>18</v>
      </c>
      <c r="F18" s="6" t="s">
        <v>12</v>
      </c>
      <c r="G18" s="6">
        <v>1</v>
      </c>
      <c r="H18" s="6">
        <v>708</v>
      </c>
    </row>
    <row r="19" s="2" customFormat="true" ht="22.5" customHeight="true" spans="1:8">
      <c r="A19" s="6">
        <f>17</f>
        <v>17</v>
      </c>
      <c r="B19" s="6">
        <v>43070</v>
      </c>
      <c r="C19" s="6" t="s">
        <v>34</v>
      </c>
      <c r="D19" s="6" t="s">
        <v>10</v>
      </c>
      <c r="E19" s="6" t="s">
        <v>18</v>
      </c>
      <c r="F19" s="6" t="s">
        <v>12</v>
      </c>
      <c r="G19" s="6">
        <v>1</v>
      </c>
      <c r="H19" s="6">
        <v>631</v>
      </c>
    </row>
    <row r="20" s="2" customFormat="true" ht="22.5" customHeight="true" spans="1:8">
      <c r="A20" s="6">
        <f>18</f>
        <v>18</v>
      </c>
      <c r="B20" s="6">
        <v>43070</v>
      </c>
      <c r="C20" s="6" t="s">
        <v>35</v>
      </c>
      <c r="D20" s="6" t="s">
        <v>10</v>
      </c>
      <c r="E20" s="6" t="s">
        <v>36</v>
      </c>
      <c r="F20" s="6" t="s">
        <v>16</v>
      </c>
      <c r="G20" s="6">
        <v>1</v>
      </c>
      <c r="H20" s="6">
        <v>668</v>
      </c>
    </row>
    <row r="21" s="2" customFormat="true" ht="22.5" customHeight="true" spans="1:8">
      <c r="A21" s="6">
        <f>19</f>
        <v>19</v>
      </c>
      <c r="B21" s="6">
        <v>43070</v>
      </c>
      <c r="C21" s="6" t="s">
        <v>37</v>
      </c>
      <c r="D21" s="6" t="s">
        <v>14</v>
      </c>
      <c r="E21" s="6" t="s">
        <v>38</v>
      </c>
      <c r="F21" s="6" t="s">
        <v>12</v>
      </c>
      <c r="G21" s="6">
        <v>2</v>
      </c>
      <c r="H21" s="6">
        <v>1262</v>
      </c>
    </row>
    <row r="22" s="2" customFormat="true" ht="22.5" customHeight="true" spans="1:8">
      <c r="A22" s="6">
        <f>20</f>
        <v>20</v>
      </c>
      <c r="B22" s="6">
        <v>43070</v>
      </c>
      <c r="C22" s="6" t="s">
        <v>39</v>
      </c>
      <c r="D22" s="6" t="s">
        <v>14</v>
      </c>
      <c r="E22" s="6" t="s">
        <v>36</v>
      </c>
      <c r="F22" s="6" t="s">
        <v>12</v>
      </c>
      <c r="G22" s="6">
        <v>2</v>
      </c>
      <c r="H22" s="6">
        <v>1339</v>
      </c>
    </row>
    <row r="23" s="2" customFormat="true" ht="22.5" customHeight="true" spans="1:8">
      <c r="A23" s="6">
        <f>21</f>
        <v>21</v>
      </c>
      <c r="B23" s="6">
        <v>43070</v>
      </c>
      <c r="C23" s="6" t="s">
        <v>40</v>
      </c>
      <c r="D23" s="6" t="s">
        <v>14</v>
      </c>
      <c r="E23" s="6" t="s">
        <v>18</v>
      </c>
      <c r="F23" s="6" t="s">
        <v>12</v>
      </c>
      <c r="G23" s="6">
        <v>1</v>
      </c>
      <c r="H23" s="6">
        <v>631</v>
      </c>
    </row>
    <row r="24" s="2" customFormat="true" ht="22.5" customHeight="true" spans="1:8">
      <c r="A24" s="6">
        <f>22</f>
        <v>22</v>
      </c>
      <c r="B24" s="6">
        <v>43070</v>
      </c>
      <c r="C24" s="6" t="s">
        <v>41</v>
      </c>
      <c r="D24" s="6" t="s">
        <v>14</v>
      </c>
      <c r="E24" s="6" t="s">
        <v>25</v>
      </c>
      <c r="F24" s="6" t="s">
        <v>12</v>
      </c>
      <c r="G24" s="6">
        <v>1</v>
      </c>
      <c r="H24" s="6">
        <v>631</v>
      </c>
    </row>
    <row r="25" s="2" customFormat="true" ht="22.5" customHeight="true" spans="1:8">
      <c r="A25" s="6">
        <f>23</f>
        <v>23</v>
      </c>
      <c r="B25" s="6">
        <v>43070</v>
      </c>
      <c r="C25" s="6" t="s">
        <v>24</v>
      </c>
      <c r="D25" s="6" t="s">
        <v>10</v>
      </c>
      <c r="E25" s="6" t="s">
        <v>18</v>
      </c>
      <c r="F25" s="6" t="s">
        <v>12</v>
      </c>
      <c r="G25" s="6">
        <v>2</v>
      </c>
      <c r="H25" s="6">
        <v>1027</v>
      </c>
    </row>
    <row r="26" s="2" customFormat="true" ht="22.5" customHeight="true" spans="1:8">
      <c r="A26" s="6">
        <f>24</f>
        <v>24</v>
      </c>
      <c r="B26" s="6">
        <v>43070</v>
      </c>
      <c r="C26" s="6" t="s">
        <v>42</v>
      </c>
      <c r="D26" s="6" t="s">
        <v>14</v>
      </c>
      <c r="E26" s="6" t="s">
        <v>25</v>
      </c>
      <c r="F26" s="6" t="s">
        <v>12</v>
      </c>
      <c r="G26" s="6">
        <v>2</v>
      </c>
      <c r="H26" s="6">
        <v>1262</v>
      </c>
    </row>
    <row r="27" s="2" customFormat="true" ht="22.5" customHeight="true" spans="1:8">
      <c r="A27" s="6">
        <f>25</f>
        <v>25</v>
      </c>
      <c r="B27" s="6">
        <v>43070</v>
      </c>
      <c r="C27" s="6" t="s">
        <v>43</v>
      </c>
      <c r="D27" s="6" t="s">
        <v>14</v>
      </c>
      <c r="E27" s="6" t="s">
        <v>15</v>
      </c>
      <c r="F27" s="6" t="s">
        <v>12</v>
      </c>
      <c r="G27" s="6">
        <v>1</v>
      </c>
      <c r="H27" s="6">
        <v>631</v>
      </c>
    </row>
    <row r="28" s="2" customFormat="true" ht="22.5" customHeight="true" spans="1:8">
      <c r="A28" s="6">
        <f>26</f>
        <v>26</v>
      </c>
      <c r="B28" s="6">
        <v>43070</v>
      </c>
      <c r="C28" s="6" t="s">
        <v>44</v>
      </c>
      <c r="D28" s="6" t="s">
        <v>10</v>
      </c>
      <c r="E28" s="6" t="s">
        <v>25</v>
      </c>
      <c r="F28" s="6" t="s">
        <v>16</v>
      </c>
      <c r="G28" s="6">
        <v>1</v>
      </c>
      <c r="H28" s="6">
        <v>668</v>
      </c>
    </row>
    <row r="29" s="2" customFormat="true" ht="22.5" customHeight="true" spans="1:8">
      <c r="A29" s="6">
        <f>27</f>
        <v>27</v>
      </c>
      <c r="B29" s="6">
        <v>43070</v>
      </c>
      <c r="C29" s="6" t="s">
        <v>45</v>
      </c>
      <c r="D29" s="6" t="s">
        <v>10</v>
      </c>
      <c r="E29" s="6" t="s">
        <v>15</v>
      </c>
      <c r="F29" s="6" t="s">
        <v>16</v>
      </c>
      <c r="G29" s="6">
        <v>1</v>
      </c>
      <c r="H29" s="6">
        <v>591</v>
      </c>
    </row>
    <row r="30" s="2" customFormat="true" ht="22.5" customHeight="true" spans="1:8">
      <c r="A30" s="6">
        <f>28</f>
        <v>28</v>
      </c>
      <c r="B30" s="6">
        <v>43070</v>
      </c>
      <c r="C30" s="6" t="s">
        <v>46</v>
      </c>
      <c r="D30" s="6" t="s">
        <v>14</v>
      </c>
      <c r="E30" s="6" t="s">
        <v>18</v>
      </c>
      <c r="F30" s="6" t="s">
        <v>12</v>
      </c>
      <c r="G30" s="6">
        <v>1</v>
      </c>
      <c r="H30" s="6">
        <v>631</v>
      </c>
    </row>
    <row r="31" s="2" customFormat="true" ht="22.5" customHeight="true" spans="1:8">
      <c r="A31" s="6">
        <f>29</f>
        <v>29</v>
      </c>
      <c r="B31" s="6">
        <v>43070</v>
      </c>
      <c r="C31" s="6" t="s">
        <v>47</v>
      </c>
      <c r="D31" s="6" t="s">
        <v>14</v>
      </c>
      <c r="E31" s="6" t="s">
        <v>18</v>
      </c>
      <c r="F31" s="6" t="s">
        <v>12</v>
      </c>
      <c r="G31" s="6">
        <v>2</v>
      </c>
      <c r="H31" s="6">
        <v>1339</v>
      </c>
    </row>
    <row r="32" s="2" customFormat="true" ht="22.5" customHeight="true" spans="1:8">
      <c r="A32" s="6">
        <f>30</f>
        <v>30</v>
      </c>
      <c r="B32" s="6">
        <v>43070</v>
      </c>
      <c r="C32" s="6" t="s">
        <v>48</v>
      </c>
      <c r="D32" s="6" t="s">
        <v>14</v>
      </c>
      <c r="E32" s="6" t="s">
        <v>15</v>
      </c>
      <c r="F32" s="6" t="s">
        <v>12</v>
      </c>
      <c r="G32" s="6">
        <v>2</v>
      </c>
      <c r="H32" s="6">
        <v>1262</v>
      </c>
    </row>
    <row r="33" s="2" customFormat="true" ht="22.5" customHeight="true" spans="1:8">
      <c r="A33" s="6">
        <f>31</f>
        <v>31</v>
      </c>
      <c r="B33" s="6">
        <v>43070</v>
      </c>
      <c r="C33" s="6" t="s">
        <v>49</v>
      </c>
      <c r="D33" s="6" t="s">
        <v>10</v>
      </c>
      <c r="E33" s="6" t="s">
        <v>36</v>
      </c>
      <c r="F33" s="6" t="s">
        <v>16</v>
      </c>
      <c r="G33" s="6">
        <v>1</v>
      </c>
      <c r="H33" s="6">
        <v>591</v>
      </c>
    </row>
    <row r="34" s="2" customFormat="true" ht="22.5" customHeight="true" spans="1:8">
      <c r="A34" s="6">
        <f>32</f>
        <v>32</v>
      </c>
      <c r="B34" s="6">
        <v>43070</v>
      </c>
      <c r="C34" s="6" t="s">
        <v>50</v>
      </c>
      <c r="D34" s="6" t="s">
        <v>10</v>
      </c>
      <c r="E34" s="6" t="s">
        <v>18</v>
      </c>
      <c r="F34" s="6" t="s">
        <v>12</v>
      </c>
      <c r="G34" s="6">
        <v>1</v>
      </c>
      <c r="H34" s="6">
        <v>631</v>
      </c>
    </row>
    <row r="35" s="2" customFormat="true" ht="22.5" customHeight="true" spans="1:8">
      <c r="A35" s="6">
        <f>33</f>
        <v>33</v>
      </c>
      <c r="B35" s="6">
        <v>43070</v>
      </c>
      <c r="C35" s="6" t="s">
        <v>51</v>
      </c>
      <c r="D35" s="6" t="s">
        <v>14</v>
      </c>
      <c r="E35" s="6" t="s">
        <v>25</v>
      </c>
      <c r="F35" s="6" t="s">
        <v>16</v>
      </c>
      <c r="G35" s="6">
        <v>3</v>
      </c>
      <c r="H35" s="6">
        <v>1850</v>
      </c>
    </row>
    <row r="36" s="2" customFormat="true" ht="22.5" customHeight="true" spans="1:8">
      <c r="A36" s="6">
        <f>34</f>
        <v>34</v>
      </c>
      <c r="B36" s="6">
        <v>43070</v>
      </c>
      <c r="C36" s="6" t="s">
        <v>52</v>
      </c>
      <c r="D36" s="6" t="s">
        <v>14</v>
      </c>
      <c r="E36" s="6" t="s">
        <v>36</v>
      </c>
      <c r="F36" s="6" t="s">
        <v>53</v>
      </c>
      <c r="G36" s="6">
        <v>1</v>
      </c>
      <c r="H36" s="6">
        <v>751</v>
      </c>
    </row>
    <row r="37" s="2" customFormat="true" ht="22.5" customHeight="true" spans="1:8">
      <c r="A37" s="6">
        <f>35</f>
        <v>35</v>
      </c>
      <c r="B37" s="6">
        <v>43070</v>
      </c>
      <c r="C37" s="6" t="s">
        <v>54</v>
      </c>
      <c r="D37" s="6" t="s">
        <v>14</v>
      </c>
      <c r="E37" s="6" t="s">
        <v>15</v>
      </c>
      <c r="F37" s="6" t="s">
        <v>16</v>
      </c>
      <c r="G37" s="6">
        <v>1</v>
      </c>
      <c r="H37" s="6">
        <v>668</v>
      </c>
    </row>
    <row r="38" s="2" customFormat="true" ht="22.5" customHeight="true" spans="1:8">
      <c r="A38" s="6">
        <f>36</f>
        <v>36</v>
      </c>
      <c r="B38" s="6">
        <v>43070</v>
      </c>
      <c r="C38" s="6" t="s">
        <v>55</v>
      </c>
      <c r="D38" s="6" t="s">
        <v>14</v>
      </c>
      <c r="E38" s="6" t="s">
        <v>36</v>
      </c>
      <c r="F38" s="6" t="s">
        <v>16</v>
      </c>
      <c r="G38" s="6">
        <v>2</v>
      </c>
      <c r="H38" s="6">
        <v>1182</v>
      </c>
    </row>
    <row r="39" s="2" customFormat="true" ht="22.5" customHeight="true" spans="1:8">
      <c r="A39" s="6">
        <f>37</f>
        <v>37</v>
      </c>
      <c r="B39" s="6">
        <v>43070</v>
      </c>
      <c r="C39" s="6" t="s">
        <v>56</v>
      </c>
      <c r="D39" s="6" t="s">
        <v>14</v>
      </c>
      <c r="E39" s="6" t="s">
        <v>36</v>
      </c>
      <c r="F39" s="6" t="s">
        <v>12</v>
      </c>
      <c r="G39" s="6">
        <v>3</v>
      </c>
      <c r="H39" s="6">
        <v>1815</v>
      </c>
    </row>
    <row r="40" s="2" customFormat="true" ht="22.5" customHeight="true" spans="1:8">
      <c r="A40" s="6">
        <f>38</f>
        <v>38</v>
      </c>
      <c r="B40" s="6">
        <v>43070</v>
      </c>
      <c r="C40" s="6" t="s">
        <v>57</v>
      </c>
      <c r="D40" s="6" t="s">
        <v>14</v>
      </c>
      <c r="E40" s="6" t="s">
        <v>15</v>
      </c>
      <c r="F40" s="6" t="s">
        <v>12</v>
      </c>
      <c r="G40" s="6">
        <v>1</v>
      </c>
      <c r="H40" s="6">
        <v>631</v>
      </c>
    </row>
    <row r="41" s="2" customFormat="true" ht="22.5" customHeight="true" spans="1:8">
      <c r="A41" s="6">
        <f>39</f>
        <v>39</v>
      </c>
      <c r="B41" s="6">
        <v>43070</v>
      </c>
      <c r="C41" s="6" t="s">
        <v>58</v>
      </c>
      <c r="D41" s="6" t="s">
        <v>10</v>
      </c>
      <c r="E41" s="6" t="s">
        <v>15</v>
      </c>
      <c r="F41" s="6" t="s">
        <v>16</v>
      </c>
      <c r="G41" s="6">
        <v>1</v>
      </c>
      <c r="H41" s="6">
        <v>631</v>
      </c>
    </row>
    <row r="42" s="2" customFormat="true" ht="22.5" customHeight="true" spans="1:8">
      <c r="A42" s="6">
        <f>40</f>
        <v>40</v>
      </c>
      <c r="B42" s="6">
        <v>43070</v>
      </c>
      <c r="C42" s="6" t="s">
        <v>59</v>
      </c>
      <c r="D42" s="6" t="s">
        <v>10</v>
      </c>
      <c r="E42" s="6" t="s">
        <v>20</v>
      </c>
      <c r="F42" s="6" t="s">
        <v>12</v>
      </c>
      <c r="G42" s="6">
        <v>1</v>
      </c>
      <c r="H42" s="6">
        <v>708</v>
      </c>
    </row>
    <row r="43" s="2" customFormat="true" ht="22.5" customHeight="true" spans="1:8">
      <c r="A43" s="6">
        <f>41</f>
        <v>41</v>
      </c>
      <c r="B43" s="6">
        <v>43070</v>
      </c>
      <c r="C43" s="6" t="s">
        <v>60</v>
      </c>
      <c r="D43" s="6" t="s">
        <v>10</v>
      </c>
      <c r="E43" s="6" t="s">
        <v>61</v>
      </c>
      <c r="F43" s="6" t="s">
        <v>12</v>
      </c>
      <c r="G43" s="6">
        <v>1</v>
      </c>
      <c r="H43" s="6">
        <v>708</v>
      </c>
    </row>
    <row r="44" s="2" customFormat="true" ht="22.5" customHeight="true" spans="1:8">
      <c r="A44" s="6">
        <f>42</f>
        <v>42</v>
      </c>
      <c r="B44" s="6">
        <v>43070</v>
      </c>
      <c r="C44" s="6" t="s">
        <v>62</v>
      </c>
      <c r="D44" s="6" t="s">
        <v>10</v>
      </c>
      <c r="E44" s="6" t="s">
        <v>63</v>
      </c>
      <c r="F44" s="6" t="s">
        <v>12</v>
      </c>
      <c r="G44" s="6">
        <v>1</v>
      </c>
      <c r="H44" s="6">
        <v>635</v>
      </c>
    </row>
    <row r="45" s="2" customFormat="true" ht="22.5" customHeight="true" spans="1:8">
      <c r="A45" s="6">
        <f>43</f>
        <v>43</v>
      </c>
      <c r="B45" s="6">
        <v>43070</v>
      </c>
      <c r="C45" s="6" t="s">
        <v>64</v>
      </c>
      <c r="D45" s="6" t="s">
        <v>10</v>
      </c>
      <c r="E45" s="6" t="s">
        <v>18</v>
      </c>
      <c r="F45" s="6" t="s">
        <v>16</v>
      </c>
      <c r="G45" s="6">
        <v>1</v>
      </c>
      <c r="H45" s="6">
        <v>668</v>
      </c>
    </row>
    <row r="46" s="2" customFormat="true" ht="22.5" customHeight="true" spans="1:8">
      <c r="A46" s="6">
        <f>44</f>
        <v>44</v>
      </c>
      <c r="B46" s="6">
        <v>43070</v>
      </c>
      <c r="C46" s="6" t="s">
        <v>65</v>
      </c>
      <c r="D46" s="6" t="s">
        <v>10</v>
      </c>
      <c r="E46" s="6" t="s">
        <v>25</v>
      </c>
      <c r="F46" s="6" t="s">
        <v>53</v>
      </c>
      <c r="G46" s="6">
        <v>1</v>
      </c>
      <c r="H46" s="6">
        <v>674</v>
      </c>
    </row>
    <row r="47" s="2" customFormat="true" ht="22.5" customHeight="true" spans="1:8">
      <c r="A47" s="6">
        <f>45</f>
        <v>45</v>
      </c>
      <c r="B47" s="6">
        <v>43070</v>
      </c>
      <c r="C47" s="6" t="s">
        <v>66</v>
      </c>
      <c r="D47" s="6" t="s">
        <v>14</v>
      </c>
      <c r="E47" s="6" t="s">
        <v>15</v>
      </c>
      <c r="F47" s="6" t="s">
        <v>16</v>
      </c>
      <c r="G47" s="6">
        <v>2</v>
      </c>
      <c r="H47" s="6">
        <v>1027</v>
      </c>
    </row>
    <row r="48" s="2" customFormat="true" ht="22.5" customHeight="true" spans="1:8">
      <c r="A48" s="6">
        <f>46</f>
        <v>46</v>
      </c>
      <c r="B48" s="6">
        <v>43070</v>
      </c>
      <c r="C48" s="6" t="s">
        <v>67</v>
      </c>
      <c r="D48" s="6" t="s">
        <v>14</v>
      </c>
      <c r="E48" s="6" t="s">
        <v>15</v>
      </c>
      <c r="F48" s="6" t="s">
        <v>16</v>
      </c>
      <c r="G48" s="6">
        <v>2</v>
      </c>
      <c r="H48" s="6">
        <v>1104</v>
      </c>
    </row>
    <row r="49" s="2" customFormat="true" ht="22.5" customHeight="true" spans="1:8">
      <c r="A49" s="6">
        <f>47</f>
        <v>47</v>
      </c>
      <c r="B49" s="6">
        <v>43070</v>
      </c>
      <c r="C49" s="6" t="s">
        <v>68</v>
      </c>
      <c r="D49" s="6" t="s">
        <v>14</v>
      </c>
      <c r="E49" s="6" t="s">
        <v>25</v>
      </c>
      <c r="F49" s="6" t="s">
        <v>12</v>
      </c>
      <c r="G49" s="6">
        <v>2</v>
      </c>
      <c r="H49" s="6">
        <v>1339</v>
      </c>
    </row>
    <row r="50" s="2" customFormat="true" ht="22.5" customHeight="true" spans="1:8">
      <c r="A50" s="6">
        <f>48</f>
        <v>48</v>
      </c>
      <c r="B50" s="6">
        <v>43070</v>
      </c>
      <c r="C50" s="6" t="s">
        <v>69</v>
      </c>
      <c r="D50" s="6" t="s">
        <v>14</v>
      </c>
      <c r="E50" s="6" t="s">
        <v>15</v>
      </c>
      <c r="F50" s="6" t="s">
        <v>12</v>
      </c>
      <c r="G50" s="6">
        <v>1</v>
      </c>
      <c r="H50" s="6">
        <v>476</v>
      </c>
    </row>
    <row r="51" s="2" customFormat="true" ht="22.5" customHeight="true" spans="1:8">
      <c r="A51" s="6">
        <f>49</f>
        <v>49</v>
      </c>
      <c r="B51" s="6">
        <v>43070</v>
      </c>
      <c r="C51" s="6" t="s">
        <v>70</v>
      </c>
      <c r="D51" s="6" t="s">
        <v>14</v>
      </c>
      <c r="E51" s="6" t="s">
        <v>15</v>
      </c>
      <c r="F51" s="6" t="s">
        <v>16</v>
      </c>
      <c r="G51" s="6">
        <v>2</v>
      </c>
      <c r="H51" s="6">
        <v>1182</v>
      </c>
    </row>
    <row r="52" s="2" customFormat="true" ht="22.5" customHeight="true" spans="1:8">
      <c r="A52" s="6">
        <f>50</f>
        <v>50</v>
      </c>
      <c r="B52" s="6">
        <v>43070</v>
      </c>
      <c r="C52" s="6" t="s">
        <v>71</v>
      </c>
      <c r="D52" s="6" t="s">
        <v>14</v>
      </c>
      <c r="E52" s="6" t="s">
        <v>20</v>
      </c>
      <c r="F52" s="6" t="s">
        <v>16</v>
      </c>
      <c r="G52" s="6">
        <v>2</v>
      </c>
      <c r="H52" s="6">
        <v>1104</v>
      </c>
    </row>
    <row r="53" s="2" customFormat="true" ht="22.5" customHeight="true" spans="1:8">
      <c r="A53" s="6">
        <f>51</f>
        <v>51</v>
      </c>
      <c r="B53" s="6">
        <v>43070</v>
      </c>
      <c r="C53" s="6" t="s">
        <v>72</v>
      </c>
      <c r="D53" s="6" t="s">
        <v>14</v>
      </c>
      <c r="E53" s="6" t="s">
        <v>15</v>
      </c>
      <c r="F53" s="6" t="s">
        <v>16</v>
      </c>
      <c r="G53" s="6">
        <v>2</v>
      </c>
      <c r="H53" s="6">
        <v>1027</v>
      </c>
    </row>
    <row r="54" s="2" customFormat="true" ht="22.5" customHeight="true" spans="1:8">
      <c r="A54" s="6">
        <f>52</f>
        <v>52</v>
      </c>
      <c r="B54" s="6">
        <v>43070</v>
      </c>
      <c r="C54" s="6" t="s">
        <v>73</v>
      </c>
      <c r="D54" s="6" t="s">
        <v>14</v>
      </c>
      <c r="E54" s="6" t="s">
        <v>15</v>
      </c>
      <c r="F54" s="6" t="s">
        <v>16</v>
      </c>
      <c r="G54" s="6">
        <v>2</v>
      </c>
      <c r="H54" s="6">
        <v>1027</v>
      </c>
    </row>
    <row r="55" s="2" customFormat="true" ht="22.5" customHeight="true" spans="1:8">
      <c r="A55" s="6">
        <f>53</f>
        <v>53</v>
      </c>
      <c r="B55" s="6">
        <v>43070</v>
      </c>
      <c r="C55" s="6" t="s">
        <v>74</v>
      </c>
      <c r="D55" s="6" t="s">
        <v>10</v>
      </c>
      <c r="E55" s="6" t="s">
        <v>18</v>
      </c>
      <c r="F55" s="6" t="s">
        <v>12</v>
      </c>
      <c r="G55" s="6">
        <v>1</v>
      </c>
      <c r="H55" s="6">
        <v>708</v>
      </c>
    </row>
    <row r="56" s="2" customFormat="true" ht="22.5" customHeight="true" spans="1:8">
      <c r="A56" s="6">
        <f>54</f>
        <v>54</v>
      </c>
      <c r="B56" s="6">
        <v>43070</v>
      </c>
      <c r="C56" s="6" t="s">
        <v>75</v>
      </c>
      <c r="D56" s="6" t="s">
        <v>14</v>
      </c>
      <c r="E56" s="6" t="s">
        <v>15</v>
      </c>
      <c r="F56" s="6" t="s">
        <v>16</v>
      </c>
      <c r="G56" s="6">
        <v>4</v>
      </c>
      <c r="H56" s="6">
        <v>2054</v>
      </c>
    </row>
    <row r="57" s="2" customFormat="true" ht="22.5" customHeight="true" spans="1:8">
      <c r="A57" s="6">
        <f>55</f>
        <v>55</v>
      </c>
      <c r="B57" s="6">
        <v>43070</v>
      </c>
      <c r="C57" s="6" t="s">
        <v>76</v>
      </c>
      <c r="D57" s="6" t="s">
        <v>14</v>
      </c>
      <c r="E57" s="6" t="s">
        <v>15</v>
      </c>
      <c r="F57" s="6" t="s">
        <v>16</v>
      </c>
      <c r="G57" s="6">
        <v>1</v>
      </c>
      <c r="H57" s="6">
        <v>436</v>
      </c>
    </row>
    <row r="58" s="2" customFormat="true" ht="22.5" customHeight="true" spans="1:8">
      <c r="A58" s="6">
        <f>56</f>
        <v>56</v>
      </c>
      <c r="B58" s="6">
        <v>43070</v>
      </c>
      <c r="C58" s="6" t="s">
        <v>77</v>
      </c>
      <c r="D58" s="6" t="s">
        <v>14</v>
      </c>
      <c r="E58" s="6" t="s">
        <v>25</v>
      </c>
      <c r="F58" s="6" t="s">
        <v>12</v>
      </c>
      <c r="G58" s="6">
        <v>2</v>
      </c>
      <c r="H58" s="6">
        <v>1262</v>
      </c>
    </row>
    <row r="59" s="2" customFormat="true" ht="22.5" customHeight="true" spans="1:8">
      <c r="A59" s="6">
        <f>57</f>
        <v>57</v>
      </c>
      <c r="B59" s="6">
        <v>43070</v>
      </c>
      <c r="C59" s="6" t="s">
        <v>78</v>
      </c>
      <c r="D59" s="6" t="s">
        <v>14</v>
      </c>
      <c r="E59" s="6" t="s">
        <v>18</v>
      </c>
      <c r="F59" s="6" t="s">
        <v>12</v>
      </c>
      <c r="G59" s="6">
        <v>2</v>
      </c>
      <c r="H59" s="6">
        <v>1339</v>
      </c>
    </row>
    <row r="60" s="2" customFormat="true" ht="22.5" customHeight="true" spans="1:8">
      <c r="A60" s="6">
        <f>58</f>
        <v>58</v>
      </c>
      <c r="B60" s="6">
        <v>43070</v>
      </c>
      <c r="C60" s="6" t="s">
        <v>79</v>
      </c>
      <c r="D60" s="6" t="s">
        <v>10</v>
      </c>
      <c r="E60" s="6" t="s">
        <v>36</v>
      </c>
      <c r="F60" s="6" t="s">
        <v>12</v>
      </c>
      <c r="G60" s="6">
        <v>1</v>
      </c>
      <c r="H60" s="6">
        <v>708</v>
      </c>
    </row>
    <row r="61" s="2" customFormat="true" ht="22.5" customHeight="true" spans="1:8">
      <c r="A61" s="6">
        <f>59</f>
        <v>59</v>
      </c>
      <c r="B61" s="6">
        <v>43070</v>
      </c>
      <c r="C61" s="6" t="s">
        <v>80</v>
      </c>
      <c r="D61" s="6" t="s">
        <v>10</v>
      </c>
      <c r="E61" s="6" t="s">
        <v>18</v>
      </c>
      <c r="F61" s="6" t="s">
        <v>16</v>
      </c>
      <c r="G61" s="6">
        <v>1</v>
      </c>
      <c r="H61" s="6">
        <v>436</v>
      </c>
    </row>
    <row r="62" s="2" customFormat="true" ht="22.5" customHeight="true" spans="1:8">
      <c r="A62" s="6">
        <f>60</f>
        <v>60</v>
      </c>
      <c r="B62" s="6">
        <v>43070</v>
      </c>
      <c r="C62" s="6" t="s">
        <v>81</v>
      </c>
      <c r="D62" s="6" t="s">
        <v>10</v>
      </c>
      <c r="E62" s="6" t="s">
        <v>18</v>
      </c>
      <c r="F62" s="6" t="s">
        <v>12</v>
      </c>
      <c r="G62" s="6">
        <v>1</v>
      </c>
      <c r="H62" s="6">
        <v>476</v>
      </c>
    </row>
    <row r="63" s="2" customFormat="true" ht="22.5" customHeight="true" spans="1:8">
      <c r="A63" s="6">
        <f>61</f>
        <v>61</v>
      </c>
      <c r="B63" s="6">
        <v>43070</v>
      </c>
      <c r="C63" s="6" t="s">
        <v>82</v>
      </c>
      <c r="D63" s="6" t="s">
        <v>14</v>
      </c>
      <c r="E63" s="6" t="s">
        <v>36</v>
      </c>
      <c r="F63" s="6" t="s">
        <v>53</v>
      </c>
      <c r="G63" s="6">
        <v>1</v>
      </c>
      <c r="H63" s="6">
        <v>751</v>
      </c>
    </row>
    <row r="64" s="2" customFormat="true" ht="22.5" customHeight="true" spans="1:8">
      <c r="A64" s="6">
        <f>62</f>
        <v>62</v>
      </c>
      <c r="B64" s="6">
        <v>43070</v>
      </c>
      <c r="C64" s="6" t="s">
        <v>83</v>
      </c>
      <c r="D64" s="6" t="s">
        <v>10</v>
      </c>
      <c r="E64" s="6" t="s">
        <v>63</v>
      </c>
      <c r="F64" s="6" t="s">
        <v>16</v>
      </c>
      <c r="G64" s="6">
        <v>1</v>
      </c>
      <c r="H64" s="6">
        <v>595</v>
      </c>
    </row>
    <row r="65" s="2" customFormat="true" ht="22.5" customHeight="true" spans="1:8">
      <c r="A65" s="6">
        <f>63</f>
        <v>63</v>
      </c>
      <c r="B65" s="6">
        <v>43070</v>
      </c>
      <c r="C65" s="6" t="s">
        <v>84</v>
      </c>
      <c r="D65" s="6" t="s">
        <v>14</v>
      </c>
      <c r="E65" s="6" t="s">
        <v>15</v>
      </c>
      <c r="F65" s="6" t="s">
        <v>16</v>
      </c>
      <c r="G65" s="6">
        <v>1</v>
      </c>
      <c r="H65" s="6">
        <v>436</v>
      </c>
    </row>
    <row r="66" s="2" customFormat="true" ht="22.5" customHeight="true" spans="1:8">
      <c r="A66" s="6">
        <f>64</f>
        <v>64</v>
      </c>
      <c r="B66" s="6">
        <v>43070</v>
      </c>
      <c r="C66" s="6" t="s">
        <v>85</v>
      </c>
      <c r="D66" s="6" t="s">
        <v>10</v>
      </c>
      <c r="E66" s="6" t="s">
        <v>63</v>
      </c>
      <c r="F66" s="6" t="s">
        <v>53</v>
      </c>
      <c r="G66" s="6">
        <v>1</v>
      </c>
      <c r="H66" s="6">
        <v>525</v>
      </c>
    </row>
    <row r="67" s="2" customFormat="true" ht="22.5" customHeight="true" spans="1:8">
      <c r="A67" s="6">
        <f>65</f>
        <v>65</v>
      </c>
      <c r="B67" s="6">
        <v>43070</v>
      </c>
      <c r="C67" s="6" t="s">
        <v>86</v>
      </c>
      <c r="D67" s="6" t="s">
        <v>10</v>
      </c>
      <c r="E67" s="6" t="s">
        <v>36</v>
      </c>
      <c r="F67" s="6" t="s">
        <v>16</v>
      </c>
      <c r="G67" s="6">
        <v>1</v>
      </c>
      <c r="H67" s="6">
        <v>436</v>
      </c>
    </row>
    <row r="68" s="2" customFormat="true" ht="22.5" customHeight="true" spans="1:8">
      <c r="A68" s="6">
        <f>66</f>
        <v>66</v>
      </c>
      <c r="B68" s="6">
        <v>43070</v>
      </c>
      <c r="C68" s="6" t="s">
        <v>87</v>
      </c>
      <c r="D68" s="6" t="s">
        <v>14</v>
      </c>
      <c r="E68" s="6" t="s">
        <v>15</v>
      </c>
      <c r="F68" s="6" t="s">
        <v>16</v>
      </c>
      <c r="G68" s="6">
        <v>1</v>
      </c>
      <c r="H68" s="6">
        <v>436</v>
      </c>
    </row>
    <row r="69" s="2" customFormat="true" ht="22.5" customHeight="true" spans="1:8">
      <c r="A69" s="6">
        <f>67</f>
        <v>67</v>
      </c>
      <c r="B69" s="6">
        <v>43070</v>
      </c>
      <c r="C69" s="6" t="s">
        <v>88</v>
      </c>
      <c r="D69" s="6" t="s">
        <v>14</v>
      </c>
      <c r="E69" s="6" t="s">
        <v>18</v>
      </c>
      <c r="F69" s="6" t="s">
        <v>12</v>
      </c>
      <c r="G69" s="6">
        <v>3</v>
      </c>
      <c r="H69" s="6">
        <v>1815</v>
      </c>
    </row>
    <row r="70" s="2" customFormat="true" ht="22.5" customHeight="true" spans="1:8">
      <c r="A70" s="6">
        <f>68</f>
        <v>68</v>
      </c>
      <c r="B70" s="6">
        <v>43070</v>
      </c>
      <c r="C70" s="6" t="s">
        <v>89</v>
      </c>
      <c r="D70" s="6" t="s">
        <v>14</v>
      </c>
      <c r="E70" s="6" t="s">
        <v>36</v>
      </c>
      <c r="F70" s="6" t="s">
        <v>12</v>
      </c>
      <c r="G70" s="6">
        <v>2</v>
      </c>
      <c r="H70" s="6">
        <v>1107</v>
      </c>
    </row>
    <row r="71" s="2" customFormat="true" ht="22.5" customHeight="true" spans="1:8">
      <c r="A71" s="6">
        <f>69</f>
        <v>69</v>
      </c>
      <c r="B71" s="6">
        <v>43070</v>
      </c>
      <c r="C71" s="6" t="s">
        <v>90</v>
      </c>
      <c r="D71" s="6" t="s">
        <v>10</v>
      </c>
      <c r="E71" s="6" t="s">
        <v>36</v>
      </c>
      <c r="F71" s="6" t="s">
        <v>16</v>
      </c>
      <c r="G71" s="6">
        <v>1</v>
      </c>
      <c r="H71" s="6">
        <v>591</v>
      </c>
    </row>
    <row r="72" s="2" customFormat="true" ht="22.5" customHeight="true" spans="1:8">
      <c r="A72" s="6">
        <f>70</f>
        <v>70</v>
      </c>
      <c r="B72" s="6">
        <v>43070</v>
      </c>
      <c r="C72" s="6" t="s">
        <v>91</v>
      </c>
      <c r="D72" s="6" t="s">
        <v>14</v>
      </c>
      <c r="E72" s="6" t="s">
        <v>18</v>
      </c>
      <c r="F72" s="6" t="s">
        <v>12</v>
      </c>
      <c r="G72" s="6">
        <v>2</v>
      </c>
      <c r="H72" s="6">
        <v>1184</v>
      </c>
    </row>
    <row r="73" s="2" customFormat="true" ht="22.5" customHeight="true" spans="1:8">
      <c r="A73" s="6">
        <f>71</f>
        <v>71</v>
      </c>
      <c r="B73" s="6">
        <v>43070</v>
      </c>
      <c r="C73" s="6" t="s">
        <v>92</v>
      </c>
      <c r="D73" s="6" t="s">
        <v>10</v>
      </c>
      <c r="E73" s="6" t="s">
        <v>18</v>
      </c>
      <c r="F73" s="6" t="s">
        <v>16</v>
      </c>
      <c r="G73" s="6">
        <v>3</v>
      </c>
      <c r="H73" s="6">
        <v>1618</v>
      </c>
    </row>
    <row r="74" s="2" customFormat="true" ht="22.5" customHeight="true" spans="1:8">
      <c r="A74" s="6">
        <f>72</f>
        <v>72</v>
      </c>
      <c r="B74" s="6">
        <v>43070</v>
      </c>
      <c r="C74" s="6" t="s">
        <v>93</v>
      </c>
      <c r="D74" s="6" t="s">
        <v>14</v>
      </c>
      <c r="E74" s="6" t="s">
        <v>63</v>
      </c>
      <c r="F74" s="6" t="s">
        <v>16</v>
      </c>
      <c r="G74" s="6">
        <v>1</v>
      </c>
      <c r="H74" s="6">
        <v>595</v>
      </c>
    </row>
    <row r="75" s="2" customFormat="true" ht="22.5" customHeight="true" spans="1:8">
      <c r="A75" s="6">
        <f>73</f>
        <v>73</v>
      </c>
      <c r="B75" s="6">
        <v>43070</v>
      </c>
      <c r="C75" s="6" t="s">
        <v>94</v>
      </c>
      <c r="D75" s="6" t="s">
        <v>10</v>
      </c>
      <c r="E75" s="6" t="s">
        <v>25</v>
      </c>
      <c r="F75" s="6" t="s">
        <v>12</v>
      </c>
      <c r="G75" s="6">
        <v>1</v>
      </c>
      <c r="H75" s="6">
        <v>708</v>
      </c>
    </row>
    <row r="76" s="2" customFormat="true" ht="22.5" customHeight="true" spans="1:8">
      <c r="A76" s="6">
        <f>74</f>
        <v>74</v>
      </c>
      <c r="B76" s="6">
        <v>43070</v>
      </c>
      <c r="C76" s="6" t="s">
        <v>95</v>
      </c>
      <c r="D76" s="6" t="s">
        <v>10</v>
      </c>
      <c r="E76" s="6" t="s">
        <v>36</v>
      </c>
      <c r="F76" s="6" t="s">
        <v>12</v>
      </c>
      <c r="G76" s="6">
        <v>1</v>
      </c>
      <c r="H76" s="6">
        <v>631</v>
      </c>
    </row>
    <row r="77" s="2" customFormat="true" ht="22.5" customHeight="true" spans="1:8">
      <c r="A77" s="6">
        <f>75</f>
        <v>75</v>
      </c>
      <c r="B77" s="6">
        <v>43070</v>
      </c>
      <c r="C77" s="6" t="s">
        <v>96</v>
      </c>
      <c r="D77" s="6" t="s">
        <v>10</v>
      </c>
      <c r="E77" s="6" t="s">
        <v>15</v>
      </c>
      <c r="F77" s="6" t="s">
        <v>53</v>
      </c>
      <c r="G77" s="6">
        <v>1</v>
      </c>
      <c r="H77" s="6">
        <v>751</v>
      </c>
    </row>
    <row r="78" s="2" customFormat="true" ht="22.5" customHeight="true" spans="1:8">
      <c r="A78" s="6">
        <f>76</f>
        <v>76</v>
      </c>
      <c r="B78" s="6">
        <v>43070</v>
      </c>
      <c r="C78" s="6" t="s">
        <v>97</v>
      </c>
      <c r="D78" s="6" t="s">
        <v>14</v>
      </c>
      <c r="E78" s="6" t="s">
        <v>15</v>
      </c>
      <c r="F78" s="6" t="s">
        <v>16</v>
      </c>
      <c r="G78" s="6">
        <v>3</v>
      </c>
      <c r="H78" s="6">
        <v>1463</v>
      </c>
    </row>
    <row r="79" s="2" customFormat="true" ht="22.5" customHeight="true" spans="1:8">
      <c r="A79" s="6">
        <f>77</f>
        <v>77</v>
      </c>
      <c r="B79" s="6">
        <v>43070</v>
      </c>
      <c r="C79" s="6" t="s">
        <v>98</v>
      </c>
      <c r="D79" s="6" t="s">
        <v>14</v>
      </c>
      <c r="E79" s="6" t="s">
        <v>36</v>
      </c>
      <c r="F79" s="6" t="s">
        <v>12</v>
      </c>
      <c r="G79" s="6">
        <v>2</v>
      </c>
      <c r="H79" s="6">
        <v>952</v>
      </c>
    </row>
    <row r="80" s="2" customFormat="true" ht="22.5" customHeight="true" spans="1:8">
      <c r="A80" s="6">
        <f>78</f>
        <v>78</v>
      </c>
      <c r="B80" s="6">
        <v>43070</v>
      </c>
      <c r="C80" s="6" t="s">
        <v>99</v>
      </c>
      <c r="D80" s="6" t="s">
        <v>14</v>
      </c>
      <c r="E80" s="6" t="s">
        <v>15</v>
      </c>
      <c r="F80" s="6" t="s">
        <v>16</v>
      </c>
      <c r="G80" s="6">
        <v>3</v>
      </c>
      <c r="H80" s="6">
        <v>1618</v>
      </c>
    </row>
    <row r="81" s="2" customFormat="true" ht="22.5" customHeight="true" spans="1:8">
      <c r="A81" s="6">
        <f>79</f>
        <v>79</v>
      </c>
      <c r="B81" s="6">
        <v>43070</v>
      </c>
      <c r="C81" s="6" t="s">
        <v>100</v>
      </c>
      <c r="D81" s="6" t="s">
        <v>14</v>
      </c>
      <c r="E81" s="6" t="s">
        <v>15</v>
      </c>
      <c r="F81" s="6" t="s">
        <v>16</v>
      </c>
      <c r="G81" s="6">
        <v>1</v>
      </c>
      <c r="H81" s="6">
        <v>591</v>
      </c>
    </row>
    <row r="82" s="2" customFormat="true" ht="22.5" customHeight="true" spans="1:8">
      <c r="A82" s="6">
        <f>80</f>
        <v>80</v>
      </c>
      <c r="B82" s="6">
        <v>43070</v>
      </c>
      <c r="C82" s="6" t="s">
        <v>101</v>
      </c>
      <c r="D82" s="6" t="s">
        <v>14</v>
      </c>
      <c r="E82" s="6" t="s">
        <v>15</v>
      </c>
      <c r="F82" s="6" t="s">
        <v>16</v>
      </c>
      <c r="G82" s="6">
        <v>1</v>
      </c>
      <c r="H82" s="6">
        <v>668</v>
      </c>
    </row>
    <row r="83" s="2" customFormat="true" ht="22.5" customHeight="true" spans="1:8">
      <c r="A83" s="6">
        <f>81</f>
        <v>81</v>
      </c>
      <c r="B83" s="6">
        <v>43070</v>
      </c>
      <c r="C83" s="6" t="s">
        <v>102</v>
      </c>
      <c r="D83" s="6" t="s">
        <v>10</v>
      </c>
      <c r="E83" s="6" t="s">
        <v>15</v>
      </c>
      <c r="F83" s="6" t="s">
        <v>16</v>
      </c>
      <c r="G83" s="6">
        <v>2</v>
      </c>
      <c r="H83" s="6">
        <v>1027</v>
      </c>
    </row>
    <row r="84" s="2" customFormat="true" ht="22.5" customHeight="true" spans="1:8">
      <c r="A84" s="6">
        <f>82</f>
        <v>82</v>
      </c>
      <c r="B84" s="6">
        <v>43070</v>
      </c>
      <c r="C84" s="6" t="s">
        <v>103</v>
      </c>
      <c r="D84" s="6" t="s">
        <v>14</v>
      </c>
      <c r="E84" s="6" t="s">
        <v>20</v>
      </c>
      <c r="F84" s="6" t="s">
        <v>16</v>
      </c>
      <c r="G84" s="6">
        <v>1</v>
      </c>
      <c r="H84" s="6">
        <v>436</v>
      </c>
    </row>
    <row r="85" s="2" customFormat="true" ht="22.5" customHeight="true" spans="1:8">
      <c r="A85" s="6">
        <f>83</f>
        <v>83</v>
      </c>
      <c r="B85" s="6">
        <v>43070</v>
      </c>
      <c r="C85" s="6" t="s">
        <v>104</v>
      </c>
      <c r="D85" s="6" t="s">
        <v>14</v>
      </c>
      <c r="E85" s="6" t="s">
        <v>15</v>
      </c>
      <c r="F85" s="6" t="s">
        <v>16</v>
      </c>
      <c r="G85" s="6">
        <v>1</v>
      </c>
      <c r="H85" s="6">
        <v>436</v>
      </c>
    </row>
    <row r="86" s="2" customFormat="true" ht="22.5" customHeight="true" spans="1:8">
      <c r="A86" s="6">
        <f>84</f>
        <v>84</v>
      </c>
      <c r="B86" s="6">
        <v>43070</v>
      </c>
      <c r="C86" s="6" t="s">
        <v>105</v>
      </c>
      <c r="D86" s="6" t="s">
        <v>14</v>
      </c>
      <c r="E86" s="6" t="s">
        <v>15</v>
      </c>
      <c r="F86" s="6" t="s">
        <v>16</v>
      </c>
      <c r="G86" s="6">
        <v>1</v>
      </c>
      <c r="H86" s="6">
        <v>668</v>
      </c>
    </row>
    <row r="87" s="2" customFormat="true" ht="22.5" customHeight="true" spans="1:8">
      <c r="A87" s="6">
        <f>85</f>
        <v>85</v>
      </c>
      <c r="B87" s="6">
        <v>43070</v>
      </c>
      <c r="C87" s="6" t="s">
        <v>106</v>
      </c>
      <c r="D87" s="6" t="s">
        <v>10</v>
      </c>
      <c r="E87" s="6" t="s">
        <v>15</v>
      </c>
      <c r="F87" s="6" t="s">
        <v>16</v>
      </c>
      <c r="G87" s="6">
        <v>1</v>
      </c>
      <c r="H87" s="6">
        <v>476</v>
      </c>
    </row>
    <row r="88" s="2" customFormat="true" ht="22.5" customHeight="true" spans="1:8">
      <c r="A88" s="6">
        <f>86</f>
        <v>86</v>
      </c>
      <c r="B88" s="6">
        <v>43070</v>
      </c>
      <c r="C88" s="6" t="s">
        <v>107</v>
      </c>
      <c r="D88" s="6" t="s">
        <v>10</v>
      </c>
      <c r="E88" s="6" t="s">
        <v>15</v>
      </c>
      <c r="F88" s="6" t="s">
        <v>16</v>
      </c>
      <c r="G88" s="6">
        <v>1</v>
      </c>
      <c r="H88" s="6">
        <v>668</v>
      </c>
    </row>
    <row r="89" s="2" customFormat="true" ht="22.5" customHeight="true" spans="1:8">
      <c r="A89" s="6">
        <f>87</f>
        <v>87</v>
      </c>
      <c r="B89" s="6">
        <v>43070</v>
      </c>
      <c r="C89" s="6" t="s">
        <v>108</v>
      </c>
      <c r="D89" s="6" t="s">
        <v>14</v>
      </c>
      <c r="E89" s="6" t="s">
        <v>36</v>
      </c>
      <c r="F89" s="6" t="s">
        <v>12</v>
      </c>
      <c r="G89" s="6">
        <v>3</v>
      </c>
      <c r="H89" s="6">
        <v>1970</v>
      </c>
    </row>
    <row r="90" s="2" customFormat="true" ht="22.5" customHeight="true" spans="1:8">
      <c r="A90" s="6">
        <f>88</f>
        <v>88</v>
      </c>
      <c r="B90" s="6">
        <v>43070</v>
      </c>
      <c r="C90" s="6" t="s">
        <v>109</v>
      </c>
      <c r="D90" s="6" t="s">
        <v>14</v>
      </c>
      <c r="E90" s="6" t="s">
        <v>18</v>
      </c>
      <c r="F90" s="6" t="s">
        <v>12</v>
      </c>
      <c r="G90" s="6">
        <v>3</v>
      </c>
      <c r="H90" s="6">
        <v>1970</v>
      </c>
    </row>
    <row r="91" s="2" customFormat="true" ht="22.5" customHeight="true" spans="1:8">
      <c r="A91" s="6">
        <f>89</f>
        <v>89</v>
      </c>
      <c r="B91" s="6">
        <v>43070</v>
      </c>
      <c r="C91" s="6" t="s">
        <v>110</v>
      </c>
      <c r="D91" s="6" t="s">
        <v>14</v>
      </c>
      <c r="E91" s="6" t="s">
        <v>15</v>
      </c>
      <c r="F91" s="6" t="s">
        <v>16</v>
      </c>
      <c r="G91" s="6">
        <v>2</v>
      </c>
      <c r="H91" s="6">
        <v>1027</v>
      </c>
    </row>
    <row r="92" s="2" customFormat="true" ht="22.5" customHeight="true" spans="1:8">
      <c r="A92" s="6">
        <f>90</f>
        <v>90</v>
      </c>
      <c r="B92" s="6">
        <v>43070</v>
      </c>
      <c r="C92" s="6" t="s">
        <v>111</v>
      </c>
      <c r="D92" s="6" t="s">
        <v>14</v>
      </c>
      <c r="E92" s="6" t="s">
        <v>15</v>
      </c>
      <c r="F92" s="6" t="s">
        <v>12</v>
      </c>
      <c r="G92" s="6">
        <v>1</v>
      </c>
      <c r="H92" s="6">
        <v>708</v>
      </c>
    </row>
    <row r="93" s="2" customFormat="true" ht="22.5" customHeight="true" spans="1:8">
      <c r="A93" s="6">
        <f>91</f>
        <v>91</v>
      </c>
      <c r="B93" s="6">
        <v>43070</v>
      </c>
      <c r="C93" s="6" t="s">
        <v>112</v>
      </c>
      <c r="D93" s="6" t="s">
        <v>14</v>
      </c>
      <c r="E93" s="6" t="s">
        <v>36</v>
      </c>
      <c r="F93" s="6" t="s">
        <v>12</v>
      </c>
      <c r="G93" s="6">
        <v>1</v>
      </c>
      <c r="H93" s="6">
        <v>708</v>
      </c>
    </row>
    <row r="94" s="2" customFormat="true" ht="22.5" customHeight="true" spans="1:8">
      <c r="A94" s="6">
        <f>92</f>
        <v>92</v>
      </c>
      <c r="B94" s="6">
        <v>43070</v>
      </c>
      <c r="C94" s="6" t="s">
        <v>113</v>
      </c>
      <c r="D94" s="6" t="s">
        <v>14</v>
      </c>
      <c r="E94" s="6" t="s">
        <v>25</v>
      </c>
      <c r="F94" s="6" t="s">
        <v>12</v>
      </c>
      <c r="G94" s="6">
        <v>4</v>
      </c>
      <c r="H94" s="6">
        <v>2523</v>
      </c>
    </row>
    <row r="95" s="2" customFormat="true" ht="22.5" customHeight="true" spans="1:8">
      <c r="A95" s="6">
        <f>93</f>
        <v>93</v>
      </c>
      <c r="B95" s="6">
        <v>43070</v>
      </c>
      <c r="C95" s="6" t="s">
        <v>114</v>
      </c>
      <c r="D95" s="6" t="s">
        <v>14</v>
      </c>
      <c r="E95" s="6" t="s">
        <v>25</v>
      </c>
      <c r="F95" s="6" t="s">
        <v>16</v>
      </c>
      <c r="G95" s="6">
        <v>2</v>
      </c>
      <c r="H95" s="6">
        <v>1416</v>
      </c>
    </row>
    <row r="96" s="2" customFormat="true" ht="22.5" customHeight="true" spans="1:8">
      <c r="A96" s="6">
        <f>94</f>
        <v>94</v>
      </c>
      <c r="B96" s="6">
        <v>43070</v>
      </c>
      <c r="C96" s="6" t="s">
        <v>115</v>
      </c>
      <c r="D96" s="6" t="s">
        <v>10</v>
      </c>
      <c r="E96" s="6" t="s">
        <v>18</v>
      </c>
      <c r="F96" s="6" t="s">
        <v>12</v>
      </c>
      <c r="G96" s="6">
        <v>3</v>
      </c>
      <c r="H96" s="6">
        <v>1815</v>
      </c>
    </row>
    <row r="97" s="2" customFormat="true" ht="22.5" customHeight="true" spans="1:8">
      <c r="A97" s="6">
        <f>95</f>
        <v>95</v>
      </c>
      <c r="B97" s="6">
        <v>43070</v>
      </c>
      <c r="C97" s="6" t="s">
        <v>116</v>
      </c>
      <c r="D97" s="6" t="s">
        <v>14</v>
      </c>
      <c r="E97" s="6" t="s">
        <v>18</v>
      </c>
      <c r="F97" s="6" t="s">
        <v>12</v>
      </c>
      <c r="G97" s="6">
        <v>4</v>
      </c>
      <c r="H97" s="6">
        <v>2446</v>
      </c>
    </row>
    <row r="98" s="2" customFormat="true" ht="22.5" customHeight="true" spans="1:8">
      <c r="A98" s="6">
        <f>96</f>
        <v>96</v>
      </c>
      <c r="B98" s="6">
        <v>43070</v>
      </c>
      <c r="C98" s="6" t="s">
        <v>117</v>
      </c>
      <c r="D98" s="6" t="s">
        <v>14</v>
      </c>
      <c r="E98" s="6" t="s">
        <v>36</v>
      </c>
      <c r="F98" s="6" t="s">
        <v>16</v>
      </c>
      <c r="G98" s="6">
        <v>1</v>
      </c>
      <c r="H98" s="6">
        <v>668</v>
      </c>
    </row>
    <row r="99" s="2" customFormat="true" ht="22.5" customHeight="true" spans="1:8">
      <c r="A99" s="6">
        <f>97</f>
        <v>97</v>
      </c>
      <c r="B99" s="6">
        <v>43070</v>
      </c>
      <c r="C99" s="6" t="s">
        <v>118</v>
      </c>
      <c r="D99" s="6" t="s">
        <v>14</v>
      </c>
      <c r="E99" s="6" t="s">
        <v>61</v>
      </c>
      <c r="F99" s="6" t="s">
        <v>16</v>
      </c>
      <c r="G99" s="6">
        <v>1</v>
      </c>
      <c r="H99" s="6">
        <v>668</v>
      </c>
    </row>
    <row r="100" s="2" customFormat="true" ht="22.5" customHeight="true" spans="1:8">
      <c r="A100" s="6">
        <f>98</f>
        <v>98</v>
      </c>
      <c r="B100" s="6">
        <v>43070</v>
      </c>
      <c r="C100" s="6" t="s">
        <v>119</v>
      </c>
      <c r="D100" s="6" t="s">
        <v>10</v>
      </c>
      <c r="E100" s="6" t="s">
        <v>18</v>
      </c>
      <c r="F100" s="6" t="s">
        <v>12</v>
      </c>
      <c r="G100" s="6">
        <v>3</v>
      </c>
      <c r="H100" s="6">
        <v>1970</v>
      </c>
    </row>
    <row r="101" s="2" customFormat="true" ht="22.5" customHeight="true" spans="1:8">
      <c r="A101" s="6">
        <f>99</f>
        <v>99</v>
      </c>
      <c r="B101" s="6">
        <v>43070</v>
      </c>
      <c r="C101" s="6" t="s">
        <v>120</v>
      </c>
      <c r="D101" s="6" t="s">
        <v>14</v>
      </c>
      <c r="E101" s="6" t="s">
        <v>15</v>
      </c>
      <c r="F101" s="6" t="s">
        <v>16</v>
      </c>
      <c r="G101" s="6">
        <v>1</v>
      </c>
      <c r="H101" s="6">
        <v>631</v>
      </c>
    </row>
    <row r="102" s="2" customFormat="true" ht="22.5" customHeight="true" spans="1:8">
      <c r="A102" s="6">
        <f>100</f>
        <v>100</v>
      </c>
      <c r="B102" s="6">
        <v>43070</v>
      </c>
      <c r="C102" s="6" t="s">
        <v>121</v>
      </c>
      <c r="D102" s="6" t="s">
        <v>14</v>
      </c>
      <c r="E102" s="6" t="s">
        <v>15</v>
      </c>
      <c r="F102" s="6" t="s">
        <v>16</v>
      </c>
      <c r="G102" s="6">
        <v>2</v>
      </c>
      <c r="H102" s="6">
        <v>1027</v>
      </c>
    </row>
    <row r="103" s="2" customFormat="true" ht="22.5" customHeight="true" spans="1:8">
      <c r="A103" s="6">
        <f>101</f>
        <v>101</v>
      </c>
      <c r="B103" s="6">
        <v>43070</v>
      </c>
      <c r="C103" s="6" t="s">
        <v>122</v>
      </c>
      <c r="D103" s="6" t="s">
        <v>14</v>
      </c>
      <c r="E103" s="6" t="s">
        <v>38</v>
      </c>
      <c r="F103" s="6" t="s">
        <v>16</v>
      </c>
      <c r="G103" s="6">
        <v>3</v>
      </c>
      <c r="H103" s="6">
        <v>1618</v>
      </c>
    </row>
    <row r="104" s="2" customFormat="true" ht="22.5" customHeight="true" spans="1:8">
      <c r="A104" s="6">
        <f>102</f>
        <v>102</v>
      </c>
      <c r="B104" s="6">
        <v>43070</v>
      </c>
      <c r="C104" s="6" t="s">
        <v>123</v>
      </c>
      <c r="D104" s="6" t="s">
        <v>14</v>
      </c>
      <c r="E104" s="6" t="s">
        <v>11</v>
      </c>
      <c r="F104" s="6" t="s">
        <v>12</v>
      </c>
      <c r="G104" s="6">
        <v>2</v>
      </c>
      <c r="H104" s="6">
        <v>1184</v>
      </c>
    </row>
    <row r="105" s="2" customFormat="true" ht="22.5" customHeight="true" spans="1:8">
      <c r="A105" s="6">
        <f>103</f>
        <v>103</v>
      </c>
      <c r="B105" s="6">
        <v>43070</v>
      </c>
      <c r="C105" s="6" t="s">
        <v>124</v>
      </c>
      <c r="D105" s="6" t="s">
        <v>10</v>
      </c>
      <c r="E105" s="6" t="s">
        <v>15</v>
      </c>
      <c r="F105" s="6" t="s">
        <v>53</v>
      </c>
      <c r="G105" s="6">
        <v>3</v>
      </c>
      <c r="H105" s="6">
        <v>1712</v>
      </c>
    </row>
    <row r="106" s="2" customFormat="true" ht="22.5" customHeight="true" spans="1:8">
      <c r="A106" s="6">
        <f>104</f>
        <v>104</v>
      </c>
      <c r="B106" s="6">
        <v>43070</v>
      </c>
      <c r="C106" s="6" t="s">
        <v>125</v>
      </c>
      <c r="D106" s="6" t="s">
        <v>14</v>
      </c>
      <c r="E106" s="6" t="s">
        <v>15</v>
      </c>
      <c r="F106" s="6" t="s">
        <v>53</v>
      </c>
      <c r="G106" s="6">
        <v>3</v>
      </c>
      <c r="H106" s="6">
        <v>1789</v>
      </c>
    </row>
    <row r="107" s="2" customFormat="true" ht="22.5" customHeight="true" spans="1:8">
      <c r="A107" s="6">
        <f>105</f>
        <v>105</v>
      </c>
      <c r="B107" s="6">
        <v>43070</v>
      </c>
      <c r="C107" s="6" t="s">
        <v>126</v>
      </c>
      <c r="D107" s="6" t="s">
        <v>14</v>
      </c>
      <c r="E107" s="6" t="s">
        <v>18</v>
      </c>
      <c r="F107" s="6" t="s">
        <v>53</v>
      </c>
      <c r="G107" s="6">
        <v>1</v>
      </c>
      <c r="H107" s="6">
        <v>519</v>
      </c>
    </row>
    <row r="108" s="2" customFormat="true" ht="22.5" customHeight="true" spans="1:8">
      <c r="A108" s="6">
        <f>106</f>
        <v>106</v>
      </c>
      <c r="B108" s="6">
        <v>43070</v>
      </c>
      <c r="C108" s="6" t="s">
        <v>127</v>
      </c>
      <c r="D108" s="6" t="s">
        <v>14</v>
      </c>
      <c r="E108" s="6" t="s">
        <v>15</v>
      </c>
      <c r="F108" s="6" t="s">
        <v>12</v>
      </c>
      <c r="G108" s="6">
        <v>1</v>
      </c>
      <c r="H108" s="6">
        <v>631</v>
      </c>
    </row>
    <row r="109" s="2" customFormat="true" ht="22.5" customHeight="true" spans="1:8">
      <c r="A109" s="6">
        <f>107</f>
        <v>107</v>
      </c>
      <c r="B109" s="6">
        <v>43070</v>
      </c>
      <c r="C109" s="6" t="s">
        <v>128</v>
      </c>
      <c r="D109" s="6" t="s">
        <v>14</v>
      </c>
      <c r="E109" s="6" t="s">
        <v>25</v>
      </c>
      <c r="F109" s="6" t="s">
        <v>16</v>
      </c>
      <c r="G109" s="6">
        <v>4</v>
      </c>
      <c r="H109" s="6">
        <v>2131</v>
      </c>
    </row>
    <row r="110" s="2" customFormat="true" ht="22.5" customHeight="true" spans="1:8">
      <c r="A110" s="6">
        <f>108</f>
        <v>108</v>
      </c>
      <c r="B110" s="6">
        <v>43070</v>
      </c>
      <c r="C110" s="6" t="s">
        <v>129</v>
      </c>
      <c r="D110" s="6" t="s">
        <v>10</v>
      </c>
      <c r="E110" s="6" t="s">
        <v>15</v>
      </c>
      <c r="F110" s="6" t="s">
        <v>16</v>
      </c>
      <c r="G110" s="6">
        <v>3</v>
      </c>
      <c r="H110" s="6">
        <v>1618</v>
      </c>
    </row>
    <row r="111" s="2" customFormat="true" ht="22.5" customHeight="true" spans="1:8">
      <c r="A111" s="6">
        <f>109</f>
        <v>109</v>
      </c>
      <c r="B111" s="6">
        <v>43070</v>
      </c>
      <c r="C111" s="6" t="s">
        <v>130</v>
      </c>
      <c r="D111" s="6" t="s">
        <v>10</v>
      </c>
      <c r="E111" s="6" t="s">
        <v>61</v>
      </c>
      <c r="F111" s="6" t="s">
        <v>16</v>
      </c>
      <c r="G111" s="6">
        <v>3</v>
      </c>
      <c r="H111" s="6">
        <v>1618</v>
      </c>
    </row>
    <row r="112" s="2" customFormat="true" ht="22.5" customHeight="true" spans="1:8">
      <c r="A112" s="6">
        <f>110</f>
        <v>110</v>
      </c>
      <c r="B112" s="6">
        <v>43070</v>
      </c>
      <c r="C112" s="6" t="s">
        <v>131</v>
      </c>
      <c r="D112" s="6" t="s">
        <v>14</v>
      </c>
      <c r="E112" s="6" t="s">
        <v>61</v>
      </c>
      <c r="F112" s="6" t="s">
        <v>16</v>
      </c>
      <c r="G112" s="6">
        <v>3</v>
      </c>
      <c r="H112" s="6">
        <v>1772</v>
      </c>
    </row>
    <row r="113" s="2" customFormat="true" ht="22.5" customHeight="true" spans="1:8">
      <c r="A113" s="6">
        <f>111</f>
        <v>111</v>
      </c>
      <c r="B113" s="6">
        <v>43070</v>
      </c>
      <c r="C113" s="6" t="s">
        <v>132</v>
      </c>
      <c r="D113" s="6" t="s">
        <v>10</v>
      </c>
      <c r="E113" s="6" t="s">
        <v>133</v>
      </c>
      <c r="F113" s="6" t="s">
        <v>12</v>
      </c>
      <c r="G113" s="6">
        <v>1</v>
      </c>
      <c r="H113" s="6">
        <v>631</v>
      </c>
    </row>
    <row r="114" s="2" customFormat="true" ht="22.5" customHeight="true" spans="1:8">
      <c r="A114" s="6">
        <f>112</f>
        <v>112</v>
      </c>
      <c r="B114" s="6">
        <v>43070</v>
      </c>
      <c r="C114" s="6" t="s">
        <v>134</v>
      </c>
      <c r="D114" s="6" t="s">
        <v>14</v>
      </c>
      <c r="E114" s="6" t="s">
        <v>135</v>
      </c>
      <c r="F114" s="6" t="s">
        <v>16</v>
      </c>
      <c r="G114" s="6">
        <v>5</v>
      </c>
      <c r="H114" s="6">
        <v>2335</v>
      </c>
    </row>
    <row r="115" s="2" customFormat="true" ht="22.5" customHeight="true" spans="1:8">
      <c r="A115" s="6">
        <f>113</f>
        <v>113</v>
      </c>
      <c r="B115" s="6">
        <v>43070</v>
      </c>
      <c r="C115" s="6" t="s">
        <v>136</v>
      </c>
      <c r="D115" s="6" t="s">
        <v>10</v>
      </c>
      <c r="E115" s="6" t="s">
        <v>15</v>
      </c>
      <c r="F115" s="6" t="s">
        <v>12</v>
      </c>
      <c r="G115" s="6">
        <v>1</v>
      </c>
      <c r="H115" s="6">
        <v>708</v>
      </c>
    </row>
    <row r="116" s="2" customFormat="true" ht="22.5" customHeight="true" spans="1:8">
      <c r="A116" s="6">
        <f>114</f>
        <v>114</v>
      </c>
      <c r="B116" s="6">
        <v>43070</v>
      </c>
      <c r="C116" s="6" t="s">
        <v>137</v>
      </c>
      <c r="D116" s="6" t="s">
        <v>10</v>
      </c>
      <c r="E116" s="6" t="s">
        <v>25</v>
      </c>
      <c r="F116" s="6" t="s">
        <v>16</v>
      </c>
      <c r="G116" s="6">
        <v>3</v>
      </c>
      <c r="H116" s="6">
        <v>1463</v>
      </c>
    </row>
    <row r="117" s="2" customFormat="true" ht="22.5" customHeight="true" spans="1:8">
      <c r="A117" s="6">
        <f>115</f>
        <v>115</v>
      </c>
      <c r="B117" s="6">
        <v>43070</v>
      </c>
      <c r="C117" s="6" t="s">
        <v>138</v>
      </c>
      <c r="D117" s="6" t="s">
        <v>10</v>
      </c>
      <c r="E117" s="6" t="s">
        <v>139</v>
      </c>
      <c r="F117" s="6" t="s">
        <v>16</v>
      </c>
      <c r="G117" s="6">
        <v>2</v>
      </c>
      <c r="H117" s="6">
        <v>1182</v>
      </c>
    </row>
    <row r="118" s="2" customFormat="true" ht="22.5" customHeight="true" spans="1:8">
      <c r="A118" s="6">
        <f>116</f>
        <v>116</v>
      </c>
      <c r="B118" s="6">
        <v>43070</v>
      </c>
      <c r="C118" s="6" t="s">
        <v>140</v>
      </c>
      <c r="D118" s="6" t="s">
        <v>10</v>
      </c>
      <c r="E118" s="6" t="s">
        <v>133</v>
      </c>
      <c r="F118" s="6" t="s">
        <v>12</v>
      </c>
      <c r="G118" s="6">
        <v>3</v>
      </c>
      <c r="H118" s="6">
        <v>1738</v>
      </c>
    </row>
    <row r="119" s="2" customFormat="true" ht="22.5" customHeight="true" spans="1:8">
      <c r="A119" s="6">
        <f>117</f>
        <v>117</v>
      </c>
      <c r="B119" s="6">
        <v>43070</v>
      </c>
      <c r="C119" s="6" t="s">
        <v>141</v>
      </c>
      <c r="D119" s="6" t="s">
        <v>14</v>
      </c>
      <c r="E119" s="6" t="s">
        <v>133</v>
      </c>
      <c r="F119" s="6" t="s">
        <v>16</v>
      </c>
      <c r="G119" s="6">
        <v>1</v>
      </c>
      <c r="H119" s="6">
        <v>591</v>
      </c>
    </row>
    <row r="120" s="2" customFormat="true" ht="22.5" customHeight="true" spans="1:8">
      <c r="A120" s="6">
        <f>118</f>
        <v>118</v>
      </c>
      <c r="B120" s="6">
        <v>43070</v>
      </c>
      <c r="C120" s="6" t="s">
        <v>142</v>
      </c>
      <c r="D120" s="6" t="s">
        <v>14</v>
      </c>
      <c r="E120" s="6" t="s">
        <v>143</v>
      </c>
      <c r="F120" s="6" t="s">
        <v>12</v>
      </c>
      <c r="G120" s="6">
        <v>3</v>
      </c>
      <c r="H120" s="6">
        <v>1815</v>
      </c>
    </row>
    <row r="121" s="2" customFormat="true" ht="22.5" customHeight="true" spans="1:8">
      <c r="A121" s="6">
        <f>119</f>
        <v>119</v>
      </c>
      <c r="B121" s="6">
        <v>43070</v>
      </c>
      <c r="C121" s="6" t="s">
        <v>144</v>
      </c>
      <c r="D121" s="6" t="s">
        <v>14</v>
      </c>
      <c r="E121" s="6" t="s">
        <v>38</v>
      </c>
      <c r="F121" s="6" t="s">
        <v>12</v>
      </c>
      <c r="G121" s="6">
        <v>1</v>
      </c>
      <c r="H121" s="6">
        <v>631</v>
      </c>
    </row>
    <row r="122" s="2" customFormat="true" ht="22.5" customHeight="true" spans="1:8">
      <c r="A122" s="6">
        <f>120</f>
        <v>120</v>
      </c>
      <c r="B122" s="6">
        <v>43070</v>
      </c>
      <c r="C122" s="6" t="s">
        <v>145</v>
      </c>
      <c r="D122" s="6" t="s">
        <v>10</v>
      </c>
      <c r="E122" s="6" t="s">
        <v>133</v>
      </c>
      <c r="F122" s="6" t="s">
        <v>12</v>
      </c>
      <c r="G122" s="6">
        <v>1</v>
      </c>
      <c r="H122" s="6">
        <v>631</v>
      </c>
    </row>
    <row r="123" s="2" customFormat="true" ht="22.5" customHeight="true" spans="1:8">
      <c r="A123" s="6">
        <f>121</f>
        <v>121</v>
      </c>
      <c r="B123" s="6">
        <v>43070</v>
      </c>
      <c r="C123" s="6" t="s">
        <v>146</v>
      </c>
      <c r="D123" s="6" t="s">
        <v>10</v>
      </c>
      <c r="E123" s="6" t="s">
        <v>143</v>
      </c>
      <c r="F123" s="6" t="s">
        <v>16</v>
      </c>
      <c r="G123" s="6">
        <v>3</v>
      </c>
      <c r="H123" s="6">
        <v>1850</v>
      </c>
    </row>
    <row r="124" s="2" customFormat="true" ht="22.5" customHeight="true" spans="1:8">
      <c r="A124" s="6">
        <f>122</f>
        <v>122</v>
      </c>
      <c r="B124" s="6">
        <v>43070</v>
      </c>
      <c r="C124" s="6" t="s">
        <v>147</v>
      </c>
      <c r="D124" s="6" t="s">
        <v>14</v>
      </c>
      <c r="E124" s="6" t="s">
        <v>133</v>
      </c>
      <c r="F124" s="6" t="s">
        <v>53</v>
      </c>
      <c r="G124" s="6">
        <v>2</v>
      </c>
      <c r="H124" s="6">
        <v>1425</v>
      </c>
    </row>
    <row r="125" s="2" customFormat="true" ht="22.5" customHeight="true" spans="1:8">
      <c r="A125" s="6">
        <f>123</f>
        <v>123</v>
      </c>
      <c r="B125" s="6">
        <v>43070</v>
      </c>
      <c r="C125" s="6" t="s">
        <v>148</v>
      </c>
      <c r="D125" s="6" t="s">
        <v>10</v>
      </c>
      <c r="E125" s="6" t="s">
        <v>20</v>
      </c>
      <c r="F125" s="6" t="s">
        <v>16</v>
      </c>
      <c r="G125" s="6">
        <v>1</v>
      </c>
      <c r="H125" s="6">
        <v>591</v>
      </c>
    </row>
    <row r="126" s="2" customFormat="true" ht="22.5" customHeight="true" spans="1:8">
      <c r="A126" s="6">
        <f>124</f>
        <v>124</v>
      </c>
      <c r="B126" s="6">
        <v>43070</v>
      </c>
      <c r="C126" s="6" t="s">
        <v>149</v>
      </c>
      <c r="D126" s="6" t="s">
        <v>14</v>
      </c>
      <c r="E126" s="6" t="s">
        <v>61</v>
      </c>
      <c r="F126" s="6" t="s">
        <v>16</v>
      </c>
      <c r="G126" s="6">
        <v>1</v>
      </c>
      <c r="H126" s="6">
        <v>668</v>
      </c>
    </row>
    <row r="127" s="2" customFormat="true" ht="22.5" customHeight="true" spans="1:8">
      <c r="A127" s="6">
        <f>125</f>
        <v>125</v>
      </c>
      <c r="B127" s="6">
        <v>43070</v>
      </c>
      <c r="C127" s="6" t="s">
        <v>150</v>
      </c>
      <c r="D127" s="6" t="s">
        <v>10</v>
      </c>
      <c r="E127" s="6" t="s">
        <v>18</v>
      </c>
      <c r="F127" s="6" t="s">
        <v>16</v>
      </c>
      <c r="G127" s="6">
        <v>1</v>
      </c>
      <c r="H127" s="6">
        <v>591</v>
      </c>
    </row>
    <row r="128" s="2" customFormat="true" ht="22.5" customHeight="true" spans="1:8">
      <c r="A128" s="6">
        <f>126</f>
        <v>126</v>
      </c>
      <c r="B128" s="6">
        <v>43070</v>
      </c>
      <c r="C128" s="6" t="s">
        <v>151</v>
      </c>
      <c r="D128" s="6" t="s">
        <v>14</v>
      </c>
      <c r="E128" s="6" t="s">
        <v>38</v>
      </c>
      <c r="F128" s="6" t="s">
        <v>12</v>
      </c>
      <c r="G128" s="6">
        <v>2</v>
      </c>
      <c r="H128" s="6">
        <v>1262</v>
      </c>
    </row>
    <row r="129" s="2" customFormat="true" ht="22.5" customHeight="true" spans="1:8">
      <c r="A129" s="6">
        <f>127</f>
        <v>127</v>
      </c>
      <c r="B129" s="6">
        <v>43070</v>
      </c>
      <c r="C129" s="6" t="s">
        <v>152</v>
      </c>
      <c r="D129" s="6" t="s">
        <v>10</v>
      </c>
      <c r="E129" s="6" t="s">
        <v>153</v>
      </c>
      <c r="F129" s="6" t="s">
        <v>12</v>
      </c>
      <c r="G129" s="6">
        <v>1</v>
      </c>
      <c r="H129" s="6">
        <v>631</v>
      </c>
    </row>
    <row r="130" s="2" customFormat="true" ht="22.5" customHeight="true" spans="1:8">
      <c r="A130" s="6">
        <f>128</f>
        <v>128</v>
      </c>
      <c r="B130" s="6">
        <v>43070</v>
      </c>
      <c r="C130" s="6" t="s">
        <v>154</v>
      </c>
      <c r="D130" s="6" t="s">
        <v>14</v>
      </c>
      <c r="E130" s="6" t="s">
        <v>153</v>
      </c>
      <c r="F130" s="6" t="s">
        <v>53</v>
      </c>
      <c r="G130" s="6">
        <v>2</v>
      </c>
      <c r="H130" s="6">
        <v>1425</v>
      </c>
    </row>
    <row r="131" s="2" customFormat="true" ht="22.5" customHeight="true" spans="1:8">
      <c r="A131" s="6">
        <f>129</f>
        <v>129</v>
      </c>
      <c r="B131" s="6">
        <v>43070</v>
      </c>
      <c r="C131" s="6" t="s">
        <v>155</v>
      </c>
      <c r="D131" s="6" t="s">
        <v>10</v>
      </c>
      <c r="E131" s="6" t="s">
        <v>18</v>
      </c>
      <c r="F131" s="6" t="s">
        <v>12</v>
      </c>
      <c r="G131" s="6">
        <v>1</v>
      </c>
      <c r="H131" s="6">
        <v>631</v>
      </c>
    </row>
    <row r="132" s="2" customFormat="true" ht="22.5" customHeight="true" spans="1:8">
      <c r="A132" s="6">
        <f>130</f>
        <v>130</v>
      </c>
      <c r="B132" s="6">
        <v>43070</v>
      </c>
      <c r="C132" s="6" t="s">
        <v>156</v>
      </c>
      <c r="D132" s="6" t="s">
        <v>14</v>
      </c>
      <c r="E132" s="6" t="s">
        <v>153</v>
      </c>
      <c r="F132" s="6" t="s">
        <v>53</v>
      </c>
      <c r="G132" s="6">
        <v>1</v>
      </c>
      <c r="H132" s="6">
        <v>674</v>
      </c>
    </row>
    <row r="133" s="2" customFormat="true" ht="22.5" customHeight="true" spans="1:8">
      <c r="A133" s="6">
        <f>131</f>
        <v>131</v>
      </c>
      <c r="B133" s="6">
        <v>43070</v>
      </c>
      <c r="C133" s="6" t="s">
        <v>157</v>
      </c>
      <c r="D133" s="6" t="s">
        <v>10</v>
      </c>
      <c r="E133" s="6" t="s">
        <v>20</v>
      </c>
      <c r="F133" s="6" t="s">
        <v>16</v>
      </c>
      <c r="G133" s="6">
        <v>2</v>
      </c>
      <c r="H133" s="6">
        <v>1259</v>
      </c>
    </row>
    <row r="134" s="2" customFormat="true" ht="22.5" customHeight="true" spans="1:8">
      <c r="A134" s="6">
        <f>132</f>
        <v>132</v>
      </c>
      <c r="B134" s="6">
        <v>43070</v>
      </c>
      <c r="C134" s="6" t="s">
        <v>21</v>
      </c>
      <c r="D134" s="6" t="s">
        <v>10</v>
      </c>
      <c r="E134" s="6" t="s">
        <v>139</v>
      </c>
      <c r="F134" s="6" t="s">
        <v>12</v>
      </c>
      <c r="G134" s="6">
        <v>1</v>
      </c>
      <c r="H134" s="6">
        <v>708</v>
      </c>
    </row>
    <row r="135" s="2" customFormat="true" ht="22.5" customHeight="true" spans="1:8">
      <c r="A135" s="6">
        <f>133</f>
        <v>133</v>
      </c>
      <c r="B135" s="6">
        <v>43070</v>
      </c>
      <c r="C135" s="6" t="s">
        <v>158</v>
      </c>
      <c r="D135" s="6" t="s">
        <v>10</v>
      </c>
      <c r="E135" s="6" t="s">
        <v>133</v>
      </c>
      <c r="F135" s="6" t="s">
        <v>12</v>
      </c>
      <c r="G135" s="6">
        <v>1</v>
      </c>
      <c r="H135" s="6">
        <v>631</v>
      </c>
    </row>
    <row r="136" s="2" customFormat="true" ht="22.5" customHeight="true" spans="1:8">
      <c r="A136" s="6">
        <f>134</f>
        <v>134</v>
      </c>
      <c r="B136" s="6">
        <v>43070</v>
      </c>
      <c r="C136" s="6" t="s">
        <v>159</v>
      </c>
      <c r="D136" s="6" t="s">
        <v>14</v>
      </c>
      <c r="E136" s="6" t="s">
        <v>139</v>
      </c>
      <c r="F136" s="6" t="s">
        <v>53</v>
      </c>
      <c r="G136" s="6">
        <v>1</v>
      </c>
      <c r="H136" s="6">
        <v>674</v>
      </c>
    </row>
    <row r="137" s="2" customFormat="true" ht="22.5" customHeight="true" spans="1:8">
      <c r="A137" s="6">
        <f>135</f>
        <v>135</v>
      </c>
      <c r="B137" s="6">
        <v>43070</v>
      </c>
      <c r="C137" s="6" t="s">
        <v>160</v>
      </c>
      <c r="D137" s="6" t="s">
        <v>10</v>
      </c>
      <c r="E137" s="6" t="s">
        <v>133</v>
      </c>
      <c r="F137" s="6" t="s">
        <v>16</v>
      </c>
      <c r="G137" s="6">
        <v>1</v>
      </c>
      <c r="H137" s="6">
        <v>591</v>
      </c>
    </row>
    <row r="138" s="2" customFormat="true" ht="22.5" customHeight="true" spans="1:8">
      <c r="A138" s="6">
        <f>136</f>
        <v>136</v>
      </c>
      <c r="B138" s="6">
        <v>43070</v>
      </c>
      <c r="C138" s="6" t="s">
        <v>161</v>
      </c>
      <c r="D138" s="6" t="s">
        <v>14</v>
      </c>
      <c r="E138" s="6" t="s">
        <v>61</v>
      </c>
      <c r="F138" s="6" t="s">
        <v>12</v>
      </c>
      <c r="G138" s="6">
        <v>1</v>
      </c>
      <c r="H138" s="6">
        <v>631</v>
      </c>
    </row>
    <row r="139" s="2" customFormat="true" ht="22.5" customHeight="true" spans="1:8">
      <c r="A139" s="6">
        <f>137</f>
        <v>137</v>
      </c>
      <c r="B139" s="6">
        <v>43070</v>
      </c>
      <c r="C139" s="6" t="s">
        <v>162</v>
      </c>
      <c r="D139" s="6" t="s">
        <v>14</v>
      </c>
      <c r="E139" s="6" t="s">
        <v>153</v>
      </c>
      <c r="F139" s="6" t="s">
        <v>16</v>
      </c>
      <c r="G139" s="6">
        <v>2</v>
      </c>
      <c r="H139" s="6">
        <v>1027</v>
      </c>
    </row>
    <row r="140" s="2" customFormat="true" ht="22.5" customHeight="true" spans="1:8">
      <c r="A140" s="6">
        <f>138</f>
        <v>138</v>
      </c>
      <c r="B140" s="6">
        <v>43070</v>
      </c>
      <c r="C140" s="6" t="s">
        <v>163</v>
      </c>
      <c r="D140" s="6" t="s">
        <v>14</v>
      </c>
      <c r="E140" s="6" t="s">
        <v>153</v>
      </c>
      <c r="F140" s="6" t="s">
        <v>53</v>
      </c>
      <c r="G140" s="6">
        <v>2</v>
      </c>
      <c r="H140" s="6">
        <v>1425</v>
      </c>
    </row>
    <row r="141" s="2" customFormat="true" ht="22.5" customHeight="true" spans="1:8">
      <c r="A141" s="6">
        <f>139</f>
        <v>139</v>
      </c>
      <c r="B141" s="6">
        <v>43070</v>
      </c>
      <c r="C141" s="6" t="s">
        <v>164</v>
      </c>
      <c r="D141" s="6" t="s">
        <v>10</v>
      </c>
      <c r="E141" s="6" t="s">
        <v>143</v>
      </c>
      <c r="F141" s="6" t="s">
        <v>16</v>
      </c>
      <c r="G141" s="6">
        <v>1</v>
      </c>
      <c r="H141" s="6">
        <v>668</v>
      </c>
    </row>
    <row r="142" s="2" customFormat="true" ht="22.5" customHeight="true" spans="1:8">
      <c r="A142" s="6">
        <f>140</f>
        <v>140</v>
      </c>
      <c r="B142" s="6">
        <v>43070</v>
      </c>
      <c r="C142" s="6" t="s">
        <v>165</v>
      </c>
      <c r="D142" s="6" t="s">
        <v>14</v>
      </c>
      <c r="E142" s="6" t="s">
        <v>18</v>
      </c>
      <c r="F142" s="6" t="s">
        <v>12</v>
      </c>
      <c r="G142" s="6">
        <v>1</v>
      </c>
      <c r="H142" s="6">
        <v>631</v>
      </c>
    </row>
    <row r="143" s="2" customFormat="true" ht="22.5" customHeight="true" spans="1:8">
      <c r="A143" s="6">
        <f>141</f>
        <v>141</v>
      </c>
      <c r="B143" s="6">
        <v>43070</v>
      </c>
      <c r="C143" s="6" t="s">
        <v>166</v>
      </c>
      <c r="D143" s="6" t="s">
        <v>10</v>
      </c>
      <c r="E143" s="6" t="s">
        <v>135</v>
      </c>
      <c r="F143" s="6" t="s">
        <v>16</v>
      </c>
      <c r="G143" s="6">
        <v>1</v>
      </c>
      <c r="H143" s="6">
        <v>668</v>
      </c>
    </row>
    <row r="144" s="2" customFormat="true" ht="22.5" customHeight="true" spans="1:8">
      <c r="A144" s="6">
        <f>142</f>
        <v>142</v>
      </c>
      <c r="B144" s="6">
        <v>43070</v>
      </c>
      <c r="C144" s="6" t="s">
        <v>167</v>
      </c>
      <c r="D144" s="6" t="s">
        <v>14</v>
      </c>
      <c r="E144" s="6" t="s">
        <v>153</v>
      </c>
      <c r="F144" s="6" t="s">
        <v>12</v>
      </c>
      <c r="G144" s="6">
        <v>1</v>
      </c>
      <c r="H144" s="6">
        <v>631</v>
      </c>
    </row>
    <row r="145" s="2" customFormat="true" ht="22.5" customHeight="true" spans="1:8">
      <c r="A145" s="6">
        <f>143</f>
        <v>143</v>
      </c>
      <c r="B145" s="6">
        <v>43070</v>
      </c>
      <c r="C145" s="6" t="s">
        <v>168</v>
      </c>
      <c r="D145" s="6" t="s">
        <v>10</v>
      </c>
      <c r="E145" s="6" t="s">
        <v>153</v>
      </c>
      <c r="F145" s="6" t="s">
        <v>12</v>
      </c>
      <c r="G145" s="6">
        <v>2</v>
      </c>
      <c r="H145" s="6">
        <v>1107</v>
      </c>
    </row>
    <row r="146" s="2" customFormat="true" ht="22.5" customHeight="true" spans="1:8">
      <c r="A146" s="6">
        <f>144</f>
        <v>144</v>
      </c>
      <c r="B146" s="6">
        <v>43070</v>
      </c>
      <c r="C146" s="6" t="s">
        <v>169</v>
      </c>
      <c r="D146" s="6" t="s">
        <v>14</v>
      </c>
      <c r="E146" s="6" t="s">
        <v>170</v>
      </c>
      <c r="F146" s="6" t="s">
        <v>16</v>
      </c>
      <c r="G146" s="6">
        <v>1</v>
      </c>
      <c r="H146" s="6">
        <v>591</v>
      </c>
    </row>
    <row r="147" s="2" customFormat="true" ht="22.5" customHeight="true" spans="1:8">
      <c r="A147" s="6">
        <f>145</f>
        <v>145</v>
      </c>
      <c r="B147" s="6">
        <v>43070</v>
      </c>
      <c r="C147" s="6" t="s">
        <v>171</v>
      </c>
      <c r="D147" s="6" t="s">
        <v>14</v>
      </c>
      <c r="E147" s="6" t="s">
        <v>133</v>
      </c>
      <c r="F147" s="6" t="s">
        <v>12</v>
      </c>
      <c r="G147" s="6">
        <v>3</v>
      </c>
      <c r="H147" s="6">
        <v>1815</v>
      </c>
    </row>
    <row r="148" s="2" customFormat="true" ht="22.5" customHeight="true" spans="1:8">
      <c r="A148" s="6">
        <f>146</f>
        <v>146</v>
      </c>
      <c r="B148" s="6">
        <v>43070</v>
      </c>
      <c r="C148" s="6" t="s">
        <v>172</v>
      </c>
      <c r="D148" s="6" t="s">
        <v>14</v>
      </c>
      <c r="E148" s="6" t="s">
        <v>153</v>
      </c>
      <c r="F148" s="6" t="s">
        <v>12</v>
      </c>
      <c r="G148" s="6">
        <v>1</v>
      </c>
      <c r="H148" s="6">
        <v>631</v>
      </c>
    </row>
    <row r="149" s="2" customFormat="true" ht="22.5" customHeight="true" spans="1:8">
      <c r="A149" s="6">
        <f>147</f>
        <v>147</v>
      </c>
      <c r="B149" s="6">
        <v>43070</v>
      </c>
      <c r="C149" s="6" t="s">
        <v>173</v>
      </c>
      <c r="D149" s="6" t="s">
        <v>14</v>
      </c>
      <c r="E149" s="6" t="s">
        <v>153</v>
      </c>
      <c r="F149" s="6" t="s">
        <v>16</v>
      </c>
      <c r="G149" s="6">
        <v>1</v>
      </c>
      <c r="H149" s="6">
        <v>591</v>
      </c>
    </row>
    <row r="150" s="2" customFormat="true" ht="22.5" customHeight="true" spans="1:8">
      <c r="A150" s="6">
        <f>148</f>
        <v>148</v>
      </c>
      <c r="B150" s="6">
        <v>43070</v>
      </c>
      <c r="C150" s="6" t="s">
        <v>174</v>
      </c>
      <c r="D150" s="6" t="s">
        <v>14</v>
      </c>
      <c r="E150" s="6" t="s">
        <v>170</v>
      </c>
      <c r="F150" s="6" t="s">
        <v>12</v>
      </c>
      <c r="G150" s="6">
        <v>2</v>
      </c>
      <c r="H150" s="6">
        <v>1262</v>
      </c>
    </row>
    <row r="151" s="2" customFormat="true" ht="22.5" customHeight="true" spans="1:8">
      <c r="A151" s="6">
        <f>149</f>
        <v>149</v>
      </c>
      <c r="B151" s="6">
        <v>43070</v>
      </c>
      <c r="C151" s="6" t="s">
        <v>175</v>
      </c>
      <c r="D151" s="6" t="s">
        <v>10</v>
      </c>
      <c r="E151" s="6" t="s">
        <v>143</v>
      </c>
      <c r="F151" s="6" t="s">
        <v>53</v>
      </c>
      <c r="G151" s="6">
        <v>1</v>
      </c>
      <c r="H151" s="6">
        <v>751</v>
      </c>
    </row>
    <row r="152" s="2" customFormat="true" ht="22.5" customHeight="true" spans="1:8">
      <c r="A152" s="6">
        <f>150</f>
        <v>150</v>
      </c>
      <c r="B152" s="6">
        <v>43070</v>
      </c>
      <c r="C152" s="6" t="s">
        <v>176</v>
      </c>
      <c r="D152" s="6" t="s">
        <v>10</v>
      </c>
      <c r="E152" s="6" t="s">
        <v>143</v>
      </c>
      <c r="F152" s="6" t="s">
        <v>12</v>
      </c>
      <c r="G152" s="6">
        <v>1</v>
      </c>
      <c r="H152" s="6">
        <v>708</v>
      </c>
    </row>
    <row r="153" s="2" customFormat="true" ht="22.5" customHeight="true" spans="1:8">
      <c r="A153" s="6">
        <f>151</f>
        <v>151</v>
      </c>
      <c r="B153" s="6">
        <v>43070</v>
      </c>
      <c r="C153" s="6" t="s">
        <v>177</v>
      </c>
      <c r="D153" s="6" t="s">
        <v>10</v>
      </c>
      <c r="E153" s="6" t="s">
        <v>133</v>
      </c>
      <c r="F153" s="6" t="s">
        <v>12</v>
      </c>
      <c r="G153" s="6">
        <v>1</v>
      </c>
      <c r="H153" s="6">
        <v>631</v>
      </c>
    </row>
    <row r="154" s="2" customFormat="true" ht="22.5" customHeight="true" spans="1:8">
      <c r="A154" s="6">
        <f>152</f>
        <v>152</v>
      </c>
      <c r="B154" s="6">
        <v>43070</v>
      </c>
      <c r="C154" s="6" t="s">
        <v>178</v>
      </c>
      <c r="D154" s="6" t="s">
        <v>14</v>
      </c>
      <c r="E154" s="6" t="s">
        <v>139</v>
      </c>
      <c r="F154" s="6" t="s">
        <v>53</v>
      </c>
      <c r="G154" s="6">
        <v>1</v>
      </c>
      <c r="H154" s="6">
        <v>674</v>
      </c>
    </row>
    <row r="155" s="2" customFormat="true" ht="22.5" customHeight="true" spans="1:8">
      <c r="A155" s="6">
        <f>153</f>
        <v>153</v>
      </c>
      <c r="B155" s="6">
        <v>43070</v>
      </c>
      <c r="C155" s="6" t="s">
        <v>179</v>
      </c>
      <c r="D155" s="6" t="s">
        <v>14</v>
      </c>
      <c r="E155" s="6" t="s">
        <v>153</v>
      </c>
      <c r="F155" s="6" t="s">
        <v>12</v>
      </c>
      <c r="G155" s="6">
        <v>2</v>
      </c>
      <c r="H155" s="6">
        <v>1339</v>
      </c>
    </row>
    <row r="156" s="2" customFormat="true" ht="22.5" customHeight="true" spans="1:8">
      <c r="A156" s="6">
        <f>154</f>
        <v>154</v>
      </c>
      <c r="B156" s="6">
        <v>43070</v>
      </c>
      <c r="C156" s="6" t="s">
        <v>180</v>
      </c>
      <c r="D156" s="6" t="s">
        <v>14</v>
      </c>
      <c r="E156" s="6" t="s">
        <v>139</v>
      </c>
      <c r="F156" s="6" t="s">
        <v>16</v>
      </c>
      <c r="G156" s="6">
        <v>2</v>
      </c>
      <c r="H156" s="6">
        <v>1182</v>
      </c>
    </row>
    <row r="157" s="2" customFormat="true" ht="22.5" customHeight="true" spans="1:8">
      <c r="A157" s="6">
        <f>155</f>
        <v>155</v>
      </c>
      <c r="B157" s="6">
        <v>43070</v>
      </c>
      <c r="C157" s="6" t="s">
        <v>181</v>
      </c>
      <c r="D157" s="6" t="s">
        <v>10</v>
      </c>
      <c r="E157" s="6" t="s">
        <v>133</v>
      </c>
      <c r="F157" s="6" t="s">
        <v>12</v>
      </c>
      <c r="G157" s="6">
        <v>2</v>
      </c>
      <c r="H157" s="6">
        <v>1259</v>
      </c>
    </row>
    <row r="158" s="2" customFormat="true" ht="22.5" customHeight="true" spans="1:8">
      <c r="A158" s="6">
        <f>156</f>
        <v>156</v>
      </c>
      <c r="B158" s="6">
        <v>43070</v>
      </c>
      <c r="C158" s="6" t="s">
        <v>182</v>
      </c>
      <c r="D158" s="6" t="s">
        <v>14</v>
      </c>
      <c r="E158" s="6" t="s">
        <v>143</v>
      </c>
      <c r="F158" s="6" t="s">
        <v>53</v>
      </c>
      <c r="G158" s="6">
        <v>1</v>
      </c>
      <c r="H158" s="6">
        <v>751</v>
      </c>
    </row>
    <row r="159" s="2" customFormat="true" ht="22.5" customHeight="true" spans="1:8">
      <c r="A159" s="6">
        <f>157</f>
        <v>157</v>
      </c>
      <c r="B159" s="6">
        <v>43070</v>
      </c>
      <c r="C159" s="6" t="s">
        <v>183</v>
      </c>
      <c r="D159" s="6" t="s">
        <v>14</v>
      </c>
      <c r="E159" s="6" t="s">
        <v>170</v>
      </c>
      <c r="F159" s="6" t="s">
        <v>16</v>
      </c>
      <c r="G159" s="6">
        <v>2</v>
      </c>
      <c r="H159" s="6">
        <v>1259</v>
      </c>
    </row>
    <row r="160" s="2" customFormat="true" ht="22.5" customHeight="true" spans="1:8">
      <c r="A160" s="6">
        <f>158</f>
        <v>158</v>
      </c>
      <c r="B160" s="6">
        <v>43070</v>
      </c>
      <c r="C160" s="6" t="s">
        <v>184</v>
      </c>
      <c r="D160" s="6" t="s">
        <v>10</v>
      </c>
      <c r="E160" s="6" t="s">
        <v>38</v>
      </c>
      <c r="F160" s="6" t="s">
        <v>12</v>
      </c>
      <c r="G160" s="6">
        <v>1</v>
      </c>
      <c r="H160" s="6">
        <v>631</v>
      </c>
    </row>
    <row r="161" s="2" customFormat="true" ht="22.5" customHeight="true" spans="1:8">
      <c r="A161" s="6">
        <f>159</f>
        <v>159</v>
      </c>
      <c r="B161" s="6">
        <v>43070</v>
      </c>
      <c r="C161" s="6" t="s">
        <v>185</v>
      </c>
      <c r="D161" s="6" t="s">
        <v>10</v>
      </c>
      <c r="E161" s="6" t="s">
        <v>143</v>
      </c>
      <c r="F161" s="6" t="s">
        <v>12</v>
      </c>
      <c r="G161" s="6">
        <v>2</v>
      </c>
      <c r="H161" s="6">
        <v>1262</v>
      </c>
    </row>
    <row r="162" s="2" customFormat="true" ht="22.5" customHeight="true" spans="1:8">
      <c r="A162" s="6">
        <f>160</f>
        <v>160</v>
      </c>
      <c r="B162" s="6">
        <v>43070</v>
      </c>
      <c r="C162" s="6" t="s">
        <v>186</v>
      </c>
      <c r="D162" s="6" t="s">
        <v>14</v>
      </c>
      <c r="E162" s="6" t="s">
        <v>133</v>
      </c>
      <c r="F162" s="6" t="s">
        <v>53</v>
      </c>
      <c r="G162" s="6">
        <v>2</v>
      </c>
      <c r="H162" s="6">
        <v>1348</v>
      </c>
    </row>
    <row r="163" s="2" customFormat="true" ht="22.5" customHeight="true" spans="1:8">
      <c r="A163" s="6">
        <f>161</f>
        <v>161</v>
      </c>
      <c r="B163" s="6">
        <v>43070</v>
      </c>
      <c r="C163" s="6" t="s">
        <v>187</v>
      </c>
      <c r="D163" s="6" t="s">
        <v>10</v>
      </c>
      <c r="E163" s="6" t="s">
        <v>143</v>
      </c>
      <c r="F163" s="6" t="s">
        <v>16</v>
      </c>
      <c r="G163" s="6">
        <v>1</v>
      </c>
      <c r="H163" s="6">
        <v>668</v>
      </c>
    </row>
    <row r="164" s="2" customFormat="true" ht="22.5" customHeight="true" spans="1:8">
      <c r="A164" s="6">
        <f>162</f>
        <v>162</v>
      </c>
      <c r="B164" s="6">
        <v>43070</v>
      </c>
      <c r="C164" s="6" t="s">
        <v>188</v>
      </c>
      <c r="D164" s="6" t="s">
        <v>14</v>
      </c>
      <c r="E164" s="6" t="s">
        <v>189</v>
      </c>
      <c r="F164" s="6" t="s">
        <v>16</v>
      </c>
      <c r="G164" s="6">
        <v>2</v>
      </c>
      <c r="H164" s="6">
        <v>1182</v>
      </c>
    </row>
    <row r="165" s="2" customFormat="true" ht="22.5" customHeight="true" spans="1:8">
      <c r="A165" s="6">
        <f>163</f>
        <v>163</v>
      </c>
      <c r="B165" s="6">
        <v>43070</v>
      </c>
      <c r="C165" s="6" t="s">
        <v>190</v>
      </c>
      <c r="D165" s="6" t="s">
        <v>10</v>
      </c>
      <c r="E165" s="6" t="s">
        <v>133</v>
      </c>
      <c r="F165" s="6" t="s">
        <v>53</v>
      </c>
      <c r="G165" s="6">
        <v>1</v>
      </c>
      <c r="H165" s="6">
        <v>674</v>
      </c>
    </row>
    <row r="166" s="2" customFormat="true" ht="22.5" customHeight="true" spans="1:8">
      <c r="A166" s="6">
        <f>164</f>
        <v>164</v>
      </c>
      <c r="B166" s="6">
        <v>43070</v>
      </c>
      <c r="C166" s="6" t="s">
        <v>191</v>
      </c>
      <c r="D166" s="6" t="s">
        <v>10</v>
      </c>
      <c r="E166" s="6" t="s">
        <v>61</v>
      </c>
      <c r="F166" s="6" t="s">
        <v>16</v>
      </c>
      <c r="G166" s="6">
        <v>1</v>
      </c>
      <c r="H166" s="6">
        <v>591</v>
      </c>
    </row>
    <row r="167" s="2" customFormat="true" ht="22.5" customHeight="true" spans="1:8">
      <c r="A167" s="6">
        <f>165</f>
        <v>165</v>
      </c>
      <c r="B167" s="6">
        <v>43070</v>
      </c>
      <c r="C167" s="6" t="s">
        <v>192</v>
      </c>
      <c r="D167" s="6" t="s">
        <v>14</v>
      </c>
      <c r="E167" s="6" t="s">
        <v>133</v>
      </c>
      <c r="F167" s="6" t="s">
        <v>12</v>
      </c>
      <c r="G167" s="6">
        <v>1</v>
      </c>
      <c r="H167" s="6">
        <v>631</v>
      </c>
    </row>
    <row r="168" s="2" customFormat="true" ht="22.5" customHeight="true" spans="1:8">
      <c r="A168" s="6">
        <f>166</f>
        <v>166</v>
      </c>
      <c r="B168" s="6">
        <v>43070</v>
      </c>
      <c r="C168" s="6" t="s">
        <v>193</v>
      </c>
      <c r="D168" s="6" t="s">
        <v>10</v>
      </c>
      <c r="E168" s="6" t="s">
        <v>11</v>
      </c>
      <c r="F168" s="6" t="s">
        <v>12</v>
      </c>
      <c r="G168" s="6">
        <v>1</v>
      </c>
      <c r="H168" s="6">
        <v>631</v>
      </c>
    </row>
    <row r="169" s="2" customFormat="true" ht="22.5" customHeight="true" spans="1:8">
      <c r="A169" s="6">
        <f>167</f>
        <v>167</v>
      </c>
      <c r="B169" s="6">
        <v>43070</v>
      </c>
      <c r="C169" s="6" t="s">
        <v>194</v>
      </c>
      <c r="D169" s="6" t="s">
        <v>14</v>
      </c>
      <c r="E169" s="6" t="s">
        <v>18</v>
      </c>
      <c r="F169" s="6" t="s">
        <v>53</v>
      </c>
      <c r="G169" s="6">
        <v>2</v>
      </c>
      <c r="H169" s="6">
        <v>1339</v>
      </c>
    </row>
    <row r="170" s="2" customFormat="true" ht="22.5" customHeight="true" spans="1:8">
      <c r="A170" s="6">
        <f>168</f>
        <v>168</v>
      </c>
      <c r="B170" s="6">
        <v>43070</v>
      </c>
      <c r="C170" s="6" t="s">
        <v>195</v>
      </c>
      <c r="D170" s="6" t="s">
        <v>10</v>
      </c>
      <c r="E170" s="6" t="s">
        <v>189</v>
      </c>
      <c r="F170" s="6" t="s">
        <v>12</v>
      </c>
      <c r="G170" s="6">
        <v>1</v>
      </c>
      <c r="H170" s="6">
        <v>708</v>
      </c>
    </row>
    <row r="171" s="2" customFormat="true" ht="22.5" customHeight="true" spans="1:8">
      <c r="A171" s="6">
        <f>169</f>
        <v>169</v>
      </c>
      <c r="B171" s="6">
        <v>43070</v>
      </c>
      <c r="C171" s="6" t="s">
        <v>196</v>
      </c>
      <c r="D171" s="6" t="s">
        <v>10</v>
      </c>
      <c r="E171" s="6" t="s">
        <v>133</v>
      </c>
      <c r="F171" s="6" t="s">
        <v>53</v>
      </c>
      <c r="G171" s="6">
        <v>1</v>
      </c>
      <c r="H171" s="6">
        <v>674</v>
      </c>
    </row>
    <row r="172" s="2" customFormat="true" ht="22.5" customHeight="true" spans="1:8">
      <c r="A172" s="6">
        <f>170</f>
        <v>170</v>
      </c>
      <c r="B172" s="6">
        <v>43070</v>
      </c>
      <c r="C172" s="6" t="s">
        <v>197</v>
      </c>
      <c r="D172" s="6" t="s">
        <v>14</v>
      </c>
      <c r="E172" s="6" t="s">
        <v>38</v>
      </c>
      <c r="F172" s="6" t="s">
        <v>12</v>
      </c>
      <c r="G172" s="6">
        <v>2</v>
      </c>
      <c r="H172" s="6">
        <v>1262</v>
      </c>
    </row>
    <row r="173" s="2" customFormat="true" ht="22.5" customHeight="true" spans="1:8">
      <c r="A173" s="6">
        <f>171</f>
        <v>171</v>
      </c>
      <c r="B173" s="6">
        <v>43070</v>
      </c>
      <c r="C173" s="6" t="s">
        <v>198</v>
      </c>
      <c r="D173" s="6" t="s">
        <v>10</v>
      </c>
      <c r="E173" s="6" t="s">
        <v>153</v>
      </c>
      <c r="F173" s="6" t="s">
        <v>12</v>
      </c>
      <c r="G173" s="6">
        <v>1</v>
      </c>
      <c r="H173" s="6">
        <v>708</v>
      </c>
    </row>
    <row r="174" s="2" customFormat="true" ht="22.5" customHeight="true" spans="1:8">
      <c r="A174" s="6">
        <f>172</f>
        <v>172</v>
      </c>
      <c r="B174" s="6">
        <v>43070</v>
      </c>
      <c r="C174" s="6" t="s">
        <v>199</v>
      </c>
      <c r="D174" s="6" t="s">
        <v>10</v>
      </c>
      <c r="E174" s="6" t="s">
        <v>170</v>
      </c>
      <c r="F174" s="6" t="s">
        <v>12</v>
      </c>
      <c r="G174" s="6">
        <v>1</v>
      </c>
      <c r="H174" s="6">
        <v>631</v>
      </c>
    </row>
    <row r="175" s="2" customFormat="true" ht="22.5" customHeight="true" spans="1:8">
      <c r="A175" s="6">
        <f>173</f>
        <v>173</v>
      </c>
      <c r="B175" s="6">
        <v>43070</v>
      </c>
      <c r="C175" s="6" t="s">
        <v>200</v>
      </c>
      <c r="D175" s="6" t="s">
        <v>14</v>
      </c>
      <c r="E175" s="6" t="s">
        <v>170</v>
      </c>
      <c r="F175" s="6" t="s">
        <v>16</v>
      </c>
      <c r="G175" s="6">
        <v>2</v>
      </c>
      <c r="H175" s="6">
        <v>1182</v>
      </c>
    </row>
    <row r="176" s="2" customFormat="true" ht="22.5" customHeight="true" spans="1:8">
      <c r="A176" s="6">
        <f>174</f>
        <v>174</v>
      </c>
      <c r="B176" s="6">
        <v>43070</v>
      </c>
      <c r="C176" s="6" t="s">
        <v>21</v>
      </c>
      <c r="D176" s="6" t="s">
        <v>10</v>
      </c>
      <c r="E176" s="6" t="s">
        <v>133</v>
      </c>
      <c r="F176" s="6" t="s">
        <v>12</v>
      </c>
      <c r="G176" s="6">
        <v>1</v>
      </c>
      <c r="H176" s="6">
        <v>631</v>
      </c>
    </row>
    <row r="177" s="2" customFormat="true" ht="22.5" customHeight="true" spans="1:8">
      <c r="A177" s="6">
        <f>175</f>
        <v>175</v>
      </c>
      <c r="B177" s="6">
        <v>43070</v>
      </c>
      <c r="C177" s="6" t="s">
        <v>201</v>
      </c>
      <c r="D177" s="6" t="s">
        <v>10</v>
      </c>
      <c r="E177" s="6" t="s">
        <v>133</v>
      </c>
      <c r="F177" s="6" t="s">
        <v>12</v>
      </c>
      <c r="G177" s="6">
        <v>1</v>
      </c>
      <c r="H177" s="6">
        <v>631</v>
      </c>
    </row>
    <row r="178" s="2" customFormat="true" ht="22.5" customHeight="true" spans="1:8">
      <c r="A178" s="6">
        <f>176</f>
        <v>176</v>
      </c>
      <c r="B178" s="6">
        <v>43070</v>
      </c>
      <c r="C178" s="6" t="s">
        <v>202</v>
      </c>
      <c r="D178" s="6" t="s">
        <v>10</v>
      </c>
      <c r="E178" s="6" t="s">
        <v>11</v>
      </c>
      <c r="F178" s="6" t="s">
        <v>12</v>
      </c>
      <c r="G178" s="6">
        <v>2</v>
      </c>
      <c r="H178" s="6">
        <v>1262</v>
      </c>
    </row>
    <row r="179" s="2" customFormat="true" ht="22.5" customHeight="true" spans="1:8">
      <c r="A179" s="6">
        <f>177</f>
        <v>177</v>
      </c>
      <c r="B179" s="6">
        <v>43070</v>
      </c>
      <c r="C179" s="6" t="s">
        <v>203</v>
      </c>
      <c r="D179" s="6" t="s">
        <v>14</v>
      </c>
      <c r="E179" s="6" t="s">
        <v>153</v>
      </c>
      <c r="F179" s="6" t="s">
        <v>53</v>
      </c>
      <c r="G179" s="6">
        <v>3</v>
      </c>
      <c r="H179" s="6">
        <v>1944</v>
      </c>
    </row>
    <row r="180" s="2" customFormat="true" ht="22.5" customHeight="true" spans="1:8">
      <c r="A180" s="6">
        <f>178</f>
        <v>178</v>
      </c>
      <c r="B180" s="6">
        <v>43070</v>
      </c>
      <c r="C180" s="6" t="s">
        <v>129</v>
      </c>
      <c r="D180" s="6" t="s">
        <v>10</v>
      </c>
      <c r="E180" s="6" t="s">
        <v>170</v>
      </c>
      <c r="F180" s="6" t="s">
        <v>12</v>
      </c>
      <c r="G180" s="6">
        <v>1</v>
      </c>
      <c r="H180" s="6">
        <v>631</v>
      </c>
    </row>
    <row r="181" s="2" customFormat="true" ht="22.5" customHeight="true" spans="1:8">
      <c r="A181" s="6">
        <f>179</f>
        <v>179</v>
      </c>
      <c r="B181" s="6">
        <v>43070</v>
      </c>
      <c r="C181" s="6" t="s">
        <v>204</v>
      </c>
      <c r="D181" s="6" t="s">
        <v>14</v>
      </c>
      <c r="E181" s="6" t="s">
        <v>135</v>
      </c>
      <c r="F181" s="6" t="s">
        <v>12</v>
      </c>
      <c r="G181" s="6">
        <v>1</v>
      </c>
      <c r="H181" s="6">
        <v>708</v>
      </c>
    </row>
    <row r="182" s="2" customFormat="true" ht="22.5" customHeight="true" spans="1:8">
      <c r="A182" s="6">
        <f>180</f>
        <v>180</v>
      </c>
      <c r="B182" s="6">
        <v>43070</v>
      </c>
      <c r="C182" s="6" t="s">
        <v>205</v>
      </c>
      <c r="D182" s="6" t="s">
        <v>14</v>
      </c>
      <c r="E182" s="6" t="s">
        <v>170</v>
      </c>
      <c r="F182" s="6" t="s">
        <v>16</v>
      </c>
      <c r="G182" s="6">
        <v>2</v>
      </c>
      <c r="H182" s="6">
        <v>1182</v>
      </c>
    </row>
    <row r="183" s="2" customFormat="true" ht="22.5" customHeight="true" spans="1:8">
      <c r="A183" s="6">
        <f>181</f>
        <v>181</v>
      </c>
      <c r="B183" s="6">
        <v>43070</v>
      </c>
      <c r="C183" s="6" t="s">
        <v>206</v>
      </c>
      <c r="D183" s="6" t="s">
        <v>14</v>
      </c>
      <c r="E183" s="6" t="s">
        <v>133</v>
      </c>
      <c r="F183" s="6" t="s">
        <v>12</v>
      </c>
      <c r="G183" s="6">
        <v>5</v>
      </c>
      <c r="H183" s="6">
        <v>3000</v>
      </c>
    </row>
    <row r="184" s="2" customFormat="true" ht="22.5" customHeight="true" spans="1:8">
      <c r="A184" s="6">
        <f>182</f>
        <v>182</v>
      </c>
      <c r="B184" s="6">
        <v>43070</v>
      </c>
      <c r="C184" s="6" t="s">
        <v>207</v>
      </c>
      <c r="D184" s="6" t="s">
        <v>14</v>
      </c>
      <c r="E184" s="6" t="s">
        <v>170</v>
      </c>
      <c r="F184" s="6" t="s">
        <v>12</v>
      </c>
      <c r="G184" s="6">
        <v>2</v>
      </c>
      <c r="H184" s="6">
        <v>1262</v>
      </c>
    </row>
    <row r="185" s="2" customFormat="true" ht="22.5" customHeight="true" spans="1:8">
      <c r="A185" s="6">
        <f>183</f>
        <v>183</v>
      </c>
      <c r="B185" s="6">
        <v>43070</v>
      </c>
      <c r="C185" s="6" t="s">
        <v>208</v>
      </c>
      <c r="D185" s="6" t="s">
        <v>14</v>
      </c>
      <c r="E185" s="6" t="s">
        <v>133</v>
      </c>
      <c r="F185" s="6" t="s">
        <v>12</v>
      </c>
      <c r="G185" s="6">
        <v>1</v>
      </c>
      <c r="H185" s="6">
        <v>631</v>
      </c>
    </row>
    <row r="186" s="2" customFormat="true" ht="22.5" customHeight="true" spans="1:8">
      <c r="A186" s="6">
        <f>184</f>
        <v>184</v>
      </c>
      <c r="B186" s="6">
        <v>43070</v>
      </c>
      <c r="C186" s="6" t="s">
        <v>209</v>
      </c>
      <c r="D186" s="6" t="s">
        <v>14</v>
      </c>
      <c r="E186" s="6" t="s">
        <v>135</v>
      </c>
      <c r="F186" s="6" t="s">
        <v>12</v>
      </c>
      <c r="G186" s="6">
        <v>2</v>
      </c>
      <c r="H186" s="6">
        <v>1339</v>
      </c>
    </row>
    <row r="187" s="2" customFormat="true" ht="22.5" customHeight="true" spans="1:8">
      <c r="A187" s="6">
        <f>185</f>
        <v>185</v>
      </c>
      <c r="B187" s="6">
        <v>43070</v>
      </c>
      <c r="C187" s="6" t="s">
        <v>210</v>
      </c>
      <c r="D187" s="6" t="s">
        <v>10</v>
      </c>
      <c r="E187" s="6" t="s">
        <v>133</v>
      </c>
      <c r="F187" s="6" t="s">
        <v>12</v>
      </c>
      <c r="G187" s="6">
        <v>1</v>
      </c>
      <c r="H187" s="6">
        <v>631</v>
      </c>
    </row>
    <row r="188" s="2" customFormat="true" ht="22.5" customHeight="true" spans="1:8">
      <c r="A188" s="6">
        <f>186</f>
        <v>186</v>
      </c>
      <c r="B188" s="6">
        <v>43070</v>
      </c>
      <c r="C188" s="6" t="s">
        <v>211</v>
      </c>
      <c r="D188" s="6" t="s">
        <v>14</v>
      </c>
      <c r="E188" s="6" t="s">
        <v>143</v>
      </c>
      <c r="F188" s="6" t="s">
        <v>16</v>
      </c>
      <c r="G188" s="6">
        <v>2</v>
      </c>
      <c r="H188" s="6">
        <v>1182</v>
      </c>
    </row>
    <row r="189" s="2" customFormat="true" ht="22.5" customHeight="true" spans="1:8">
      <c r="A189" s="6">
        <f>187</f>
        <v>187</v>
      </c>
      <c r="B189" s="6">
        <v>43070</v>
      </c>
      <c r="C189" s="6" t="s">
        <v>212</v>
      </c>
      <c r="D189" s="6" t="s">
        <v>10</v>
      </c>
      <c r="E189" s="6" t="s">
        <v>133</v>
      </c>
      <c r="F189" s="6" t="s">
        <v>12</v>
      </c>
      <c r="G189" s="6">
        <v>1</v>
      </c>
      <c r="H189" s="6">
        <v>631</v>
      </c>
    </row>
    <row r="190" s="2" customFormat="true" ht="22.5" customHeight="true" spans="1:8">
      <c r="A190" s="6">
        <f>188</f>
        <v>188</v>
      </c>
      <c r="B190" s="6">
        <v>43070</v>
      </c>
      <c r="C190" s="6" t="s">
        <v>213</v>
      </c>
      <c r="D190" s="6" t="s">
        <v>14</v>
      </c>
      <c r="E190" s="6" t="s">
        <v>139</v>
      </c>
      <c r="F190" s="6" t="s">
        <v>12</v>
      </c>
      <c r="G190" s="6">
        <v>2</v>
      </c>
      <c r="H190" s="6">
        <v>1339</v>
      </c>
    </row>
    <row r="191" s="2" customFormat="true" ht="22.5" customHeight="true" spans="1:8">
      <c r="A191" s="6">
        <f>189</f>
        <v>189</v>
      </c>
      <c r="B191" s="6">
        <v>43070</v>
      </c>
      <c r="C191" s="6" t="s">
        <v>214</v>
      </c>
      <c r="D191" s="6" t="s">
        <v>14</v>
      </c>
      <c r="E191" s="6" t="s">
        <v>189</v>
      </c>
      <c r="F191" s="6" t="s">
        <v>16</v>
      </c>
      <c r="G191" s="6">
        <v>2</v>
      </c>
      <c r="H191" s="6">
        <v>1259</v>
      </c>
    </row>
    <row r="192" s="2" customFormat="true" ht="22.5" customHeight="true" spans="1:8">
      <c r="A192" s="6">
        <f>190</f>
        <v>190</v>
      </c>
      <c r="B192" s="6">
        <v>43070</v>
      </c>
      <c r="C192" s="6" t="s">
        <v>215</v>
      </c>
      <c r="D192" s="6" t="s">
        <v>14</v>
      </c>
      <c r="E192" s="6" t="s">
        <v>18</v>
      </c>
      <c r="F192" s="6" t="s">
        <v>16</v>
      </c>
      <c r="G192" s="6">
        <v>4</v>
      </c>
      <c r="H192" s="6">
        <v>2209</v>
      </c>
    </row>
    <row r="193" s="2" customFormat="true" ht="22.5" customHeight="true" spans="1:8">
      <c r="A193" s="6">
        <f>191</f>
        <v>191</v>
      </c>
      <c r="B193" s="6">
        <v>43070</v>
      </c>
      <c r="C193" s="6" t="s">
        <v>216</v>
      </c>
      <c r="D193" s="6" t="s">
        <v>10</v>
      </c>
      <c r="E193" s="6" t="s">
        <v>170</v>
      </c>
      <c r="F193" s="6" t="s">
        <v>12</v>
      </c>
      <c r="G193" s="6">
        <v>1</v>
      </c>
      <c r="H193" s="6">
        <v>708</v>
      </c>
    </row>
    <row r="194" s="2" customFormat="true" ht="22.5" customHeight="true" spans="1:8">
      <c r="A194" s="6">
        <f>192</f>
        <v>192</v>
      </c>
      <c r="B194" s="6">
        <v>43070</v>
      </c>
      <c r="C194" s="6" t="s">
        <v>217</v>
      </c>
      <c r="D194" s="6" t="s">
        <v>14</v>
      </c>
      <c r="E194" s="6" t="s">
        <v>153</v>
      </c>
      <c r="F194" s="6" t="s">
        <v>12</v>
      </c>
      <c r="G194" s="6">
        <v>1</v>
      </c>
      <c r="H194" s="6">
        <v>631</v>
      </c>
    </row>
    <row r="195" s="2" customFormat="true" ht="22.5" customHeight="true" spans="1:8">
      <c r="A195" s="6">
        <f>193</f>
        <v>193</v>
      </c>
      <c r="B195" s="6">
        <v>43070</v>
      </c>
      <c r="C195" s="6" t="s">
        <v>218</v>
      </c>
      <c r="D195" s="6" t="s">
        <v>14</v>
      </c>
      <c r="E195" s="6" t="s">
        <v>135</v>
      </c>
      <c r="F195" s="6" t="s">
        <v>53</v>
      </c>
      <c r="G195" s="6">
        <v>3</v>
      </c>
      <c r="H195" s="6">
        <v>2021</v>
      </c>
    </row>
    <row r="196" s="2" customFormat="true" ht="22.5" customHeight="true" spans="1:8">
      <c r="A196" s="6">
        <f>194</f>
        <v>194</v>
      </c>
      <c r="B196" s="6">
        <v>43070</v>
      </c>
      <c r="C196" s="6" t="s">
        <v>219</v>
      </c>
      <c r="D196" s="6" t="s">
        <v>10</v>
      </c>
      <c r="E196" s="6" t="s">
        <v>139</v>
      </c>
      <c r="F196" s="6" t="s">
        <v>12</v>
      </c>
      <c r="G196" s="6">
        <v>1</v>
      </c>
      <c r="H196" s="6">
        <v>631</v>
      </c>
    </row>
    <row r="197" s="2" customFormat="true" ht="22.5" customHeight="true" spans="1:8">
      <c r="A197" s="6">
        <f>195</f>
        <v>195</v>
      </c>
      <c r="B197" s="6">
        <v>43070</v>
      </c>
      <c r="C197" s="6" t="s">
        <v>220</v>
      </c>
      <c r="D197" s="6" t="s">
        <v>14</v>
      </c>
      <c r="E197" s="6" t="s">
        <v>38</v>
      </c>
      <c r="F197" s="6" t="s">
        <v>12</v>
      </c>
      <c r="G197" s="6">
        <v>1</v>
      </c>
      <c r="H197" s="6">
        <v>631</v>
      </c>
    </row>
    <row r="198" s="2" customFormat="true" ht="22.5" customHeight="true" spans="1:8">
      <c r="A198" s="6">
        <f>196</f>
        <v>196</v>
      </c>
      <c r="B198" s="6">
        <v>43070</v>
      </c>
      <c r="C198" s="6" t="s">
        <v>221</v>
      </c>
      <c r="D198" s="6" t="s">
        <v>14</v>
      </c>
      <c r="E198" s="6" t="s">
        <v>170</v>
      </c>
      <c r="F198" s="6" t="s">
        <v>12</v>
      </c>
      <c r="G198" s="6">
        <v>3</v>
      </c>
      <c r="H198" s="6">
        <v>1893</v>
      </c>
    </row>
    <row r="199" s="2" customFormat="true" ht="22.5" customHeight="true" spans="1:8">
      <c r="A199" s="6">
        <f>197</f>
        <v>197</v>
      </c>
      <c r="B199" s="6">
        <v>43070</v>
      </c>
      <c r="C199" s="6" t="s">
        <v>222</v>
      </c>
      <c r="D199" s="6" t="s">
        <v>14</v>
      </c>
      <c r="E199" s="6" t="s">
        <v>18</v>
      </c>
      <c r="F199" s="6" t="s">
        <v>16</v>
      </c>
      <c r="G199" s="6">
        <v>1</v>
      </c>
      <c r="H199" s="6">
        <v>591</v>
      </c>
    </row>
    <row r="200" s="2" customFormat="true" ht="22.5" customHeight="true" spans="1:8">
      <c r="A200" s="6">
        <f>198</f>
        <v>198</v>
      </c>
      <c r="B200" s="6">
        <v>43070</v>
      </c>
      <c r="C200" s="6" t="s">
        <v>223</v>
      </c>
      <c r="D200" s="6" t="s">
        <v>14</v>
      </c>
      <c r="E200" s="6" t="s">
        <v>20</v>
      </c>
      <c r="F200" s="6" t="s">
        <v>16</v>
      </c>
      <c r="G200" s="6">
        <v>1</v>
      </c>
      <c r="H200" s="6">
        <v>591</v>
      </c>
    </row>
    <row r="201" s="2" customFormat="true" ht="22.5" customHeight="true" spans="1:8">
      <c r="A201" s="6">
        <f>199</f>
        <v>199</v>
      </c>
      <c r="B201" s="6">
        <v>43070</v>
      </c>
      <c r="C201" s="6" t="s">
        <v>224</v>
      </c>
      <c r="D201" s="6" t="s">
        <v>14</v>
      </c>
      <c r="E201" s="6" t="s">
        <v>143</v>
      </c>
      <c r="F201" s="6" t="s">
        <v>53</v>
      </c>
      <c r="G201" s="6">
        <v>2</v>
      </c>
      <c r="H201" s="6">
        <v>1425</v>
      </c>
    </row>
    <row r="202" s="2" customFormat="true" ht="22.5" customHeight="true" spans="1:8">
      <c r="A202" s="6">
        <f>200</f>
        <v>200</v>
      </c>
      <c r="B202" s="6">
        <v>43070</v>
      </c>
      <c r="C202" s="6" t="s">
        <v>225</v>
      </c>
      <c r="D202" s="6" t="s">
        <v>14</v>
      </c>
      <c r="E202" s="6" t="s">
        <v>133</v>
      </c>
      <c r="F202" s="6" t="s">
        <v>12</v>
      </c>
      <c r="G202" s="6">
        <v>2</v>
      </c>
      <c r="H202" s="6">
        <v>1262</v>
      </c>
    </row>
    <row r="203" s="2" customFormat="true" ht="22.5" customHeight="true" spans="1:8">
      <c r="A203" s="6">
        <f>201</f>
        <v>201</v>
      </c>
      <c r="B203" s="6">
        <v>43070</v>
      </c>
      <c r="C203" s="6" t="s">
        <v>226</v>
      </c>
      <c r="D203" s="6" t="s">
        <v>14</v>
      </c>
      <c r="E203" s="6" t="s">
        <v>11</v>
      </c>
      <c r="F203" s="6" t="s">
        <v>12</v>
      </c>
      <c r="G203" s="6">
        <v>1</v>
      </c>
      <c r="H203" s="6">
        <v>631</v>
      </c>
    </row>
    <row r="204" s="2" customFormat="true" ht="22.5" customHeight="true" spans="1:8">
      <c r="A204" s="6">
        <f>202</f>
        <v>202</v>
      </c>
      <c r="B204" s="6">
        <v>43070</v>
      </c>
      <c r="C204" s="6" t="s">
        <v>227</v>
      </c>
      <c r="D204" s="6" t="s">
        <v>14</v>
      </c>
      <c r="E204" s="6" t="s">
        <v>38</v>
      </c>
      <c r="F204" s="6" t="s">
        <v>12</v>
      </c>
      <c r="G204" s="6">
        <v>2</v>
      </c>
      <c r="H204" s="6">
        <v>1339</v>
      </c>
    </row>
    <row r="205" s="2" customFormat="true" ht="22.5" customHeight="true" spans="1:8">
      <c r="A205" s="6">
        <f>203</f>
        <v>203</v>
      </c>
      <c r="B205" s="6">
        <v>43070</v>
      </c>
      <c r="C205" s="6" t="s">
        <v>228</v>
      </c>
      <c r="D205" s="6" t="s">
        <v>14</v>
      </c>
      <c r="E205" s="6" t="s">
        <v>143</v>
      </c>
      <c r="F205" s="6" t="s">
        <v>16</v>
      </c>
      <c r="G205" s="6">
        <v>2</v>
      </c>
      <c r="H205" s="6">
        <v>1259</v>
      </c>
    </row>
    <row r="206" s="2" customFormat="true" ht="22.5" customHeight="true" spans="1:8">
      <c r="A206" s="6">
        <f>204</f>
        <v>204</v>
      </c>
      <c r="B206" s="6">
        <v>43070</v>
      </c>
      <c r="C206" s="6" t="s">
        <v>229</v>
      </c>
      <c r="D206" s="6" t="s">
        <v>10</v>
      </c>
      <c r="E206" s="6" t="s">
        <v>18</v>
      </c>
      <c r="F206" s="6" t="s">
        <v>16</v>
      </c>
      <c r="G206" s="6">
        <v>2</v>
      </c>
      <c r="H206" s="6">
        <v>1259</v>
      </c>
    </row>
    <row r="207" s="2" customFormat="true" ht="22.5" customHeight="true" spans="1:8">
      <c r="A207" s="6">
        <f>205</f>
        <v>205</v>
      </c>
      <c r="B207" s="6">
        <v>43070</v>
      </c>
      <c r="C207" s="6" t="s">
        <v>230</v>
      </c>
      <c r="D207" s="6" t="s">
        <v>14</v>
      </c>
      <c r="E207" s="6" t="s">
        <v>189</v>
      </c>
      <c r="F207" s="6" t="s">
        <v>12</v>
      </c>
      <c r="G207" s="6">
        <v>2</v>
      </c>
      <c r="H207" s="6">
        <v>1339</v>
      </c>
    </row>
    <row r="208" s="2" customFormat="true" ht="22.5" customHeight="true" spans="1:8">
      <c r="A208" s="6">
        <f>206</f>
        <v>206</v>
      </c>
      <c r="B208" s="6">
        <v>43070</v>
      </c>
      <c r="C208" s="6" t="s">
        <v>231</v>
      </c>
      <c r="D208" s="6" t="s">
        <v>14</v>
      </c>
      <c r="E208" s="6" t="s">
        <v>11</v>
      </c>
      <c r="F208" s="6" t="s">
        <v>12</v>
      </c>
      <c r="G208" s="6">
        <v>2</v>
      </c>
      <c r="H208" s="6">
        <v>1184</v>
      </c>
    </row>
    <row r="209" s="2" customFormat="true" ht="22.5" customHeight="true" spans="1:8">
      <c r="A209" s="6">
        <f>207</f>
        <v>207</v>
      </c>
      <c r="B209" s="6">
        <v>43070</v>
      </c>
      <c r="C209" s="6" t="s">
        <v>232</v>
      </c>
      <c r="D209" s="6" t="s">
        <v>10</v>
      </c>
      <c r="E209" s="6" t="s">
        <v>135</v>
      </c>
      <c r="F209" s="6" t="s">
        <v>12</v>
      </c>
      <c r="G209" s="6">
        <v>1</v>
      </c>
      <c r="H209" s="6">
        <v>708</v>
      </c>
    </row>
    <row r="210" s="2" customFormat="true" ht="22.5" customHeight="true" spans="1:8">
      <c r="A210" s="6">
        <f>208</f>
        <v>208</v>
      </c>
      <c r="B210" s="6">
        <v>43070</v>
      </c>
      <c r="C210" s="6" t="s">
        <v>233</v>
      </c>
      <c r="D210" s="6" t="s">
        <v>14</v>
      </c>
      <c r="E210" s="6" t="s">
        <v>133</v>
      </c>
      <c r="F210" s="6" t="s">
        <v>16</v>
      </c>
      <c r="G210" s="6">
        <v>1</v>
      </c>
      <c r="H210" s="6">
        <v>591</v>
      </c>
    </row>
    <row r="211" s="2" customFormat="true" ht="22.5" customHeight="true" spans="1:8">
      <c r="A211" s="6">
        <f>209</f>
        <v>209</v>
      </c>
      <c r="B211" s="6">
        <v>43070</v>
      </c>
      <c r="C211" s="6" t="s">
        <v>234</v>
      </c>
      <c r="D211" s="6" t="s">
        <v>10</v>
      </c>
      <c r="E211" s="6" t="s">
        <v>143</v>
      </c>
      <c r="F211" s="6" t="s">
        <v>16</v>
      </c>
      <c r="G211" s="6">
        <v>1</v>
      </c>
      <c r="H211" s="6">
        <v>591</v>
      </c>
    </row>
    <row r="212" s="2" customFormat="true" ht="22.5" customHeight="true" spans="1:8">
      <c r="A212" s="6">
        <f>210</f>
        <v>210</v>
      </c>
      <c r="B212" s="6">
        <v>43070</v>
      </c>
      <c r="C212" s="6" t="s">
        <v>235</v>
      </c>
      <c r="D212" s="6" t="s">
        <v>14</v>
      </c>
      <c r="E212" s="6" t="s">
        <v>15</v>
      </c>
      <c r="F212" s="6" t="s">
        <v>12</v>
      </c>
      <c r="G212" s="6">
        <v>1</v>
      </c>
      <c r="H212" s="6">
        <v>631</v>
      </c>
    </row>
    <row r="213" s="2" customFormat="true" ht="22.5" customHeight="true" spans="1:8">
      <c r="A213" s="6">
        <f>211</f>
        <v>211</v>
      </c>
      <c r="B213" s="6">
        <v>43070</v>
      </c>
      <c r="C213" s="6" t="s">
        <v>236</v>
      </c>
      <c r="D213" s="6" t="s">
        <v>10</v>
      </c>
      <c r="E213" s="6" t="s">
        <v>18</v>
      </c>
      <c r="F213" s="6" t="s">
        <v>16</v>
      </c>
      <c r="G213" s="6">
        <v>1</v>
      </c>
      <c r="H213" s="6">
        <v>436</v>
      </c>
    </row>
    <row r="214" s="2" customFormat="true" ht="22.5" customHeight="true" spans="1:8">
      <c r="A214" s="6">
        <f>212</f>
        <v>212</v>
      </c>
      <c r="B214" s="6">
        <v>43070</v>
      </c>
      <c r="C214" s="6" t="s">
        <v>237</v>
      </c>
      <c r="D214" s="6" t="s">
        <v>14</v>
      </c>
      <c r="E214" s="6" t="s">
        <v>139</v>
      </c>
      <c r="F214" s="6" t="s">
        <v>16</v>
      </c>
      <c r="G214" s="6">
        <v>5</v>
      </c>
      <c r="H214" s="6">
        <v>2645</v>
      </c>
    </row>
    <row r="215" s="2" customFormat="true" ht="22.5" customHeight="true" spans="1:8">
      <c r="A215" s="6">
        <f>213</f>
        <v>213</v>
      </c>
      <c r="B215" s="6">
        <v>43070</v>
      </c>
      <c r="C215" s="6" t="s">
        <v>238</v>
      </c>
      <c r="D215" s="6" t="s">
        <v>14</v>
      </c>
      <c r="E215" s="6" t="s">
        <v>61</v>
      </c>
      <c r="F215" s="6" t="s">
        <v>16</v>
      </c>
      <c r="G215" s="6">
        <v>2</v>
      </c>
      <c r="H215" s="6">
        <v>1259</v>
      </c>
    </row>
    <row r="216" s="2" customFormat="true" ht="22.5" customHeight="true" spans="1:8">
      <c r="A216" s="6">
        <f>214</f>
        <v>214</v>
      </c>
      <c r="B216" s="6">
        <v>43070</v>
      </c>
      <c r="C216" s="6" t="s">
        <v>239</v>
      </c>
      <c r="D216" s="6" t="s">
        <v>14</v>
      </c>
      <c r="E216" s="6" t="s">
        <v>170</v>
      </c>
      <c r="F216" s="6" t="s">
        <v>12</v>
      </c>
      <c r="G216" s="6">
        <v>3</v>
      </c>
      <c r="H216" s="6">
        <v>2047</v>
      </c>
    </row>
    <row r="217" s="2" customFormat="true" ht="22.5" customHeight="true" spans="1:8">
      <c r="A217" s="6">
        <f>215</f>
        <v>215</v>
      </c>
      <c r="B217" s="6">
        <v>43070</v>
      </c>
      <c r="C217" s="6" t="s">
        <v>240</v>
      </c>
      <c r="D217" s="6" t="s">
        <v>14</v>
      </c>
      <c r="E217" s="6" t="s">
        <v>139</v>
      </c>
      <c r="F217" s="6" t="s">
        <v>12</v>
      </c>
      <c r="G217" s="6">
        <v>1</v>
      </c>
      <c r="H217" s="6">
        <v>708</v>
      </c>
    </row>
    <row r="218" s="2" customFormat="true" ht="22.5" customHeight="true" spans="1:8">
      <c r="A218" s="6">
        <f>216</f>
        <v>216</v>
      </c>
      <c r="B218" s="6">
        <v>43070</v>
      </c>
      <c r="C218" s="6" t="s">
        <v>241</v>
      </c>
      <c r="D218" s="6" t="s">
        <v>10</v>
      </c>
      <c r="E218" s="6" t="s">
        <v>153</v>
      </c>
      <c r="F218" s="6" t="s">
        <v>12</v>
      </c>
      <c r="G218" s="6">
        <v>1</v>
      </c>
      <c r="H218" s="6">
        <v>631</v>
      </c>
    </row>
    <row r="219" s="2" customFormat="true" ht="22.5" customHeight="true" spans="1:8">
      <c r="A219" s="6">
        <f>217</f>
        <v>217</v>
      </c>
      <c r="B219" s="6">
        <v>43070</v>
      </c>
      <c r="C219" s="6" t="s">
        <v>242</v>
      </c>
      <c r="D219" s="6" t="s">
        <v>14</v>
      </c>
      <c r="E219" s="6" t="s">
        <v>135</v>
      </c>
      <c r="F219" s="6" t="s">
        <v>12</v>
      </c>
      <c r="G219" s="6">
        <v>3</v>
      </c>
      <c r="H219" s="6">
        <v>2047</v>
      </c>
    </row>
    <row r="220" s="2" customFormat="true" ht="22.5" customHeight="true" spans="1:8">
      <c r="A220" s="6">
        <f>218</f>
        <v>218</v>
      </c>
      <c r="B220" s="6">
        <v>43070</v>
      </c>
      <c r="C220" s="6" t="s">
        <v>243</v>
      </c>
      <c r="D220" s="6" t="s">
        <v>10</v>
      </c>
      <c r="E220" s="6" t="s">
        <v>153</v>
      </c>
      <c r="F220" s="6" t="s">
        <v>53</v>
      </c>
      <c r="G220" s="6">
        <v>1</v>
      </c>
      <c r="H220" s="6">
        <v>751</v>
      </c>
    </row>
    <row r="221" s="2" customFormat="true" ht="22.5" customHeight="true" spans="1:8">
      <c r="A221" s="6">
        <f>219</f>
        <v>219</v>
      </c>
      <c r="B221" s="6">
        <v>43070</v>
      </c>
      <c r="C221" s="6" t="s">
        <v>244</v>
      </c>
      <c r="D221" s="6" t="s">
        <v>14</v>
      </c>
      <c r="E221" s="6" t="s">
        <v>135</v>
      </c>
      <c r="F221" s="6" t="s">
        <v>12</v>
      </c>
      <c r="G221" s="6">
        <v>2</v>
      </c>
      <c r="H221" s="6">
        <v>1339</v>
      </c>
    </row>
    <row r="222" s="2" customFormat="true" ht="22.5" customHeight="true" spans="1:8">
      <c r="A222" s="6">
        <f>220</f>
        <v>220</v>
      </c>
      <c r="B222" s="6">
        <v>43070</v>
      </c>
      <c r="C222" s="6" t="s">
        <v>245</v>
      </c>
      <c r="D222" s="6" t="s">
        <v>14</v>
      </c>
      <c r="E222" s="6" t="s">
        <v>133</v>
      </c>
      <c r="F222" s="6" t="s">
        <v>12</v>
      </c>
      <c r="G222" s="6">
        <v>2</v>
      </c>
      <c r="H222" s="6">
        <v>1262</v>
      </c>
    </row>
    <row r="223" s="2" customFormat="true" ht="22.5" customHeight="true" spans="1:8">
      <c r="A223" s="6">
        <f>221</f>
        <v>221</v>
      </c>
      <c r="B223" s="6">
        <v>43070</v>
      </c>
      <c r="C223" s="6" t="s">
        <v>246</v>
      </c>
      <c r="D223" s="6" t="s">
        <v>14</v>
      </c>
      <c r="E223" s="6" t="s">
        <v>143</v>
      </c>
      <c r="F223" s="6" t="s">
        <v>12</v>
      </c>
      <c r="G223" s="6">
        <v>2</v>
      </c>
      <c r="H223" s="6">
        <v>1262</v>
      </c>
    </row>
    <row r="224" s="2" customFormat="true" ht="22.5" customHeight="true" spans="1:8">
      <c r="A224" s="6">
        <f>222</f>
        <v>222</v>
      </c>
      <c r="B224" s="6">
        <v>43070</v>
      </c>
      <c r="C224" s="6" t="s">
        <v>247</v>
      </c>
      <c r="D224" s="6" t="s">
        <v>14</v>
      </c>
      <c r="E224" s="6" t="s">
        <v>11</v>
      </c>
      <c r="F224" s="6" t="s">
        <v>12</v>
      </c>
      <c r="G224" s="6">
        <v>6</v>
      </c>
      <c r="H224" s="6">
        <v>3631</v>
      </c>
    </row>
    <row r="225" s="2" customFormat="true" ht="22.5" customHeight="true" spans="1:8">
      <c r="A225" s="6">
        <f>223</f>
        <v>223</v>
      </c>
      <c r="B225" s="6">
        <v>43070</v>
      </c>
      <c r="C225" s="6" t="s">
        <v>248</v>
      </c>
      <c r="D225" s="6" t="s">
        <v>14</v>
      </c>
      <c r="E225" s="6" t="s">
        <v>189</v>
      </c>
      <c r="F225" s="6" t="s">
        <v>12</v>
      </c>
      <c r="G225" s="6">
        <v>1</v>
      </c>
      <c r="H225" s="6">
        <v>708</v>
      </c>
    </row>
    <row r="226" s="2" customFormat="true" ht="22.5" customHeight="true" spans="1:8">
      <c r="A226" s="6">
        <f>224</f>
        <v>224</v>
      </c>
      <c r="B226" s="6">
        <v>43070</v>
      </c>
      <c r="C226" s="6" t="s">
        <v>249</v>
      </c>
      <c r="D226" s="6" t="s">
        <v>14</v>
      </c>
      <c r="E226" s="6" t="s">
        <v>153</v>
      </c>
      <c r="F226" s="6" t="s">
        <v>16</v>
      </c>
      <c r="G226" s="6">
        <v>2</v>
      </c>
      <c r="H226" s="6">
        <v>1182</v>
      </c>
    </row>
    <row r="227" s="2" customFormat="true" ht="22.5" customHeight="true" spans="1:8">
      <c r="A227" s="6">
        <f>225</f>
        <v>225</v>
      </c>
      <c r="B227" s="6">
        <v>43070</v>
      </c>
      <c r="C227" s="6" t="s">
        <v>250</v>
      </c>
      <c r="D227" s="6" t="s">
        <v>10</v>
      </c>
      <c r="E227" s="6" t="s">
        <v>133</v>
      </c>
      <c r="F227" s="6" t="s">
        <v>16</v>
      </c>
      <c r="G227" s="6">
        <v>1</v>
      </c>
      <c r="H227" s="6">
        <v>668</v>
      </c>
    </row>
    <row r="228" s="2" customFormat="true" ht="22.5" customHeight="true" spans="1:8">
      <c r="A228" s="6">
        <f>226</f>
        <v>226</v>
      </c>
      <c r="B228" s="6">
        <v>43070</v>
      </c>
      <c r="C228" s="6" t="s">
        <v>251</v>
      </c>
      <c r="D228" s="6" t="s">
        <v>14</v>
      </c>
      <c r="E228" s="6" t="s">
        <v>133</v>
      </c>
      <c r="F228" s="6" t="s">
        <v>12</v>
      </c>
      <c r="G228" s="6">
        <v>1</v>
      </c>
      <c r="H228" s="6">
        <v>631</v>
      </c>
    </row>
    <row r="229" s="2" customFormat="true" ht="22.5" customHeight="true" spans="1:8">
      <c r="A229" s="6">
        <f>227</f>
        <v>227</v>
      </c>
      <c r="B229" s="6">
        <v>43070</v>
      </c>
      <c r="C229" s="6" t="s">
        <v>252</v>
      </c>
      <c r="D229" s="6" t="s">
        <v>10</v>
      </c>
      <c r="E229" s="6" t="s">
        <v>38</v>
      </c>
      <c r="F229" s="6" t="s">
        <v>12</v>
      </c>
      <c r="G229" s="6">
        <v>1</v>
      </c>
      <c r="H229" s="6">
        <v>708</v>
      </c>
    </row>
    <row r="230" s="2" customFormat="true" ht="22.5" customHeight="true" spans="1:8">
      <c r="A230" s="6">
        <f>228</f>
        <v>228</v>
      </c>
      <c r="B230" s="6">
        <v>43070</v>
      </c>
      <c r="C230" s="6" t="s">
        <v>253</v>
      </c>
      <c r="D230" s="6" t="s">
        <v>10</v>
      </c>
      <c r="E230" s="6" t="s">
        <v>61</v>
      </c>
      <c r="F230" s="6" t="s">
        <v>12</v>
      </c>
      <c r="G230" s="6">
        <v>1</v>
      </c>
      <c r="H230" s="6">
        <v>708</v>
      </c>
    </row>
    <row r="231" s="2" customFormat="true" ht="22.5" customHeight="true" spans="1:8">
      <c r="A231" s="6">
        <f>229</f>
        <v>229</v>
      </c>
      <c r="B231" s="6">
        <v>43070</v>
      </c>
      <c r="C231" s="6" t="s">
        <v>254</v>
      </c>
      <c r="D231" s="6" t="s">
        <v>10</v>
      </c>
      <c r="E231" s="6" t="s">
        <v>135</v>
      </c>
      <c r="F231" s="6" t="s">
        <v>12</v>
      </c>
      <c r="G231" s="6">
        <v>1</v>
      </c>
      <c r="H231" s="6">
        <v>631</v>
      </c>
    </row>
    <row r="232" s="2" customFormat="true" ht="22.5" customHeight="true" spans="1:8">
      <c r="A232" s="6">
        <f>230</f>
        <v>230</v>
      </c>
      <c r="B232" s="6">
        <v>43070</v>
      </c>
      <c r="C232" s="6" t="s">
        <v>255</v>
      </c>
      <c r="D232" s="6" t="s">
        <v>14</v>
      </c>
      <c r="E232" s="6" t="s">
        <v>11</v>
      </c>
      <c r="F232" s="6" t="s">
        <v>12</v>
      </c>
      <c r="G232" s="6">
        <v>1</v>
      </c>
      <c r="H232" s="6">
        <v>708</v>
      </c>
    </row>
    <row r="233" s="2" customFormat="true" ht="22.5" customHeight="true" spans="1:8">
      <c r="A233" s="6">
        <f>231</f>
        <v>231</v>
      </c>
      <c r="B233" s="6">
        <v>43070</v>
      </c>
      <c r="C233" s="6" t="s">
        <v>256</v>
      </c>
      <c r="D233" s="6" t="s">
        <v>14</v>
      </c>
      <c r="E233" s="6" t="s">
        <v>18</v>
      </c>
      <c r="F233" s="6" t="s">
        <v>12</v>
      </c>
      <c r="G233" s="6">
        <v>2</v>
      </c>
      <c r="H233" s="6">
        <v>1262</v>
      </c>
    </row>
    <row r="234" s="2" customFormat="true" ht="22.5" customHeight="true" spans="1:8">
      <c r="A234" s="6">
        <f>232</f>
        <v>232</v>
      </c>
      <c r="B234" s="6">
        <v>43070</v>
      </c>
      <c r="C234" s="6" t="s">
        <v>257</v>
      </c>
      <c r="D234" s="6" t="s">
        <v>14</v>
      </c>
      <c r="E234" s="6" t="s">
        <v>18</v>
      </c>
      <c r="F234" s="6" t="s">
        <v>16</v>
      </c>
      <c r="G234" s="6">
        <v>2</v>
      </c>
      <c r="H234" s="6">
        <v>1259</v>
      </c>
    </row>
    <row r="235" s="2" customFormat="true" ht="22.5" customHeight="true" spans="1:8">
      <c r="A235" s="6">
        <f>233</f>
        <v>233</v>
      </c>
      <c r="B235" s="6">
        <v>43070</v>
      </c>
      <c r="C235" s="6" t="s">
        <v>258</v>
      </c>
      <c r="D235" s="6" t="s">
        <v>14</v>
      </c>
      <c r="E235" s="6" t="s">
        <v>170</v>
      </c>
      <c r="F235" s="6" t="s">
        <v>12</v>
      </c>
      <c r="G235" s="6">
        <v>2</v>
      </c>
      <c r="H235" s="6">
        <v>1262</v>
      </c>
    </row>
    <row r="236" s="2" customFormat="true" ht="22.5" customHeight="true" spans="1:8">
      <c r="A236" s="6">
        <f>234</f>
        <v>234</v>
      </c>
      <c r="B236" s="6">
        <v>43070</v>
      </c>
      <c r="C236" s="6" t="s">
        <v>259</v>
      </c>
      <c r="D236" s="6" t="s">
        <v>14</v>
      </c>
      <c r="E236" s="6" t="s">
        <v>153</v>
      </c>
      <c r="F236" s="6" t="s">
        <v>16</v>
      </c>
      <c r="G236" s="6">
        <v>2</v>
      </c>
      <c r="H236" s="6">
        <v>1182</v>
      </c>
    </row>
    <row r="237" s="2" customFormat="true" ht="22.5" customHeight="true" spans="1:8">
      <c r="A237" s="6">
        <f>235</f>
        <v>235</v>
      </c>
      <c r="B237" s="6">
        <v>43070</v>
      </c>
      <c r="C237" s="6" t="s">
        <v>260</v>
      </c>
      <c r="D237" s="6" t="s">
        <v>14</v>
      </c>
      <c r="E237" s="6" t="s">
        <v>143</v>
      </c>
      <c r="F237" s="6" t="s">
        <v>53</v>
      </c>
      <c r="G237" s="6">
        <v>2</v>
      </c>
      <c r="H237" s="6">
        <v>1425</v>
      </c>
    </row>
    <row r="238" s="2" customFormat="true" ht="22.5" customHeight="true" spans="1:8">
      <c r="A238" s="6">
        <f>236</f>
        <v>236</v>
      </c>
      <c r="B238" s="6">
        <v>43070</v>
      </c>
      <c r="C238" s="6" t="s">
        <v>261</v>
      </c>
      <c r="D238" s="6" t="s">
        <v>14</v>
      </c>
      <c r="E238" s="6" t="s">
        <v>18</v>
      </c>
      <c r="F238" s="6" t="s">
        <v>16</v>
      </c>
      <c r="G238" s="6">
        <v>2</v>
      </c>
      <c r="H238" s="6">
        <v>1027</v>
      </c>
    </row>
    <row r="239" s="2" customFormat="true" ht="22.5" customHeight="true" spans="1:8">
      <c r="A239" s="6">
        <f>237</f>
        <v>237</v>
      </c>
      <c r="B239" s="6">
        <v>43070</v>
      </c>
      <c r="C239" s="6" t="s">
        <v>262</v>
      </c>
      <c r="D239" s="6" t="s">
        <v>14</v>
      </c>
      <c r="E239" s="6" t="s">
        <v>189</v>
      </c>
      <c r="F239" s="6" t="s">
        <v>12</v>
      </c>
      <c r="G239" s="6">
        <v>2</v>
      </c>
      <c r="H239" s="6">
        <v>1339</v>
      </c>
    </row>
    <row r="240" s="2" customFormat="true" ht="22.5" customHeight="true" spans="1:8">
      <c r="A240" s="6">
        <f>238</f>
        <v>238</v>
      </c>
      <c r="B240" s="6">
        <v>43070</v>
      </c>
      <c r="C240" s="6" t="s">
        <v>263</v>
      </c>
      <c r="D240" s="6" t="s">
        <v>10</v>
      </c>
      <c r="E240" s="6" t="s">
        <v>133</v>
      </c>
      <c r="F240" s="6" t="s">
        <v>12</v>
      </c>
      <c r="G240" s="6">
        <v>1</v>
      </c>
      <c r="H240" s="6">
        <v>631</v>
      </c>
    </row>
    <row r="241" s="2" customFormat="true" ht="22.5" customHeight="true" spans="1:8">
      <c r="A241" s="6">
        <f>239</f>
        <v>239</v>
      </c>
      <c r="B241" s="6">
        <v>43070</v>
      </c>
      <c r="C241" s="6" t="s">
        <v>264</v>
      </c>
      <c r="D241" s="6" t="s">
        <v>14</v>
      </c>
      <c r="E241" s="6" t="s">
        <v>61</v>
      </c>
      <c r="F241" s="6" t="s">
        <v>16</v>
      </c>
      <c r="G241" s="6">
        <v>3</v>
      </c>
      <c r="H241" s="6">
        <v>1618</v>
      </c>
    </row>
    <row r="242" s="2" customFormat="true" ht="22.5" customHeight="true" spans="1:8">
      <c r="A242" s="6">
        <f>240</f>
        <v>240</v>
      </c>
      <c r="B242" s="6">
        <v>43070</v>
      </c>
      <c r="C242" s="6" t="s">
        <v>265</v>
      </c>
      <c r="D242" s="6" t="s">
        <v>10</v>
      </c>
      <c r="E242" s="6" t="s">
        <v>11</v>
      </c>
      <c r="F242" s="6" t="s">
        <v>12</v>
      </c>
      <c r="G242" s="6">
        <v>1</v>
      </c>
      <c r="H242" s="6">
        <v>708</v>
      </c>
    </row>
    <row r="243" s="2" customFormat="true" ht="22.5" customHeight="true" spans="1:8">
      <c r="A243" s="6">
        <f>241</f>
        <v>241</v>
      </c>
      <c r="B243" s="6">
        <v>43070</v>
      </c>
      <c r="C243" s="6" t="s">
        <v>266</v>
      </c>
      <c r="D243" s="6" t="s">
        <v>14</v>
      </c>
      <c r="E243" s="6" t="s">
        <v>61</v>
      </c>
      <c r="F243" s="6" t="s">
        <v>16</v>
      </c>
      <c r="G243" s="6">
        <v>2</v>
      </c>
      <c r="H243" s="6">
        <v>1259</v>
      </c>
    </row>
    <row r="244" s="2" customFormat="true" ht="22.5" customHeight="true" spans="1:8">
      <c r="A244" s="6">
        <f>242</f>
        <v>242</v>
      </c>
      <c r="B244" s="6">
        <v>43070</v>
      </c>
      <c r="C244" s="6" t="s">
        <v>267</v>
      </c>
      <c r="D244" s="6" t="s">
        <v>14</v>
      </c>
      <c r="E244" s="6" t="s">
        <v>18</v>
      </c>
      <c r="F244" s="6" t="s">
        <v>16</v>
      </c>
      <c r="G244" s="6">
        <v>1</v>
      </c>
      <c r="H244" s="6">
        <v>591</v>
      </c>
    </row>
    <row r="245" s="2" customFormat="true" ht="22.5" customHeight="true" spans="1:8">
      <c r="A245" s="6">
        <f>243</f>
        <v>243</v>
      </c>
      <c r="B245" s="6">
        <v>43070</v>
      </c>
      <c r="C245" s="6" t="s">
        <v>268</v>
      </c>
      <c r="D245" s="6" t="s">
        <v>14</v>
      </c>
      <c r="E245" s="6" t="s">
        <v>18</v>
      </c>
      <c r="F245" s="6" t="s">
        <v>16</v>
      </c>
      <c r="G245" s="6">
        <v>3</v>
      </c>
      <c r="H245" s="6">
        <v>1463</v>
      </c>
    </row>
    <row r="246" s="2" customFormat="true" ht="22.5" customHeight="true" spans="1:8">
      <c r="A246" s="6">
        <f>244</f>
        <v>244</v>
      </c>
      <c r="B246" s="6">
        <v>43070</v>
      </c>
      <c r="C246" s="6" t="s">
        <v>269</v>
      </c>
      <c r="D246" s="6" t="s">
        <v>10</v>
      </c>
      <c r="E246" s="6" t="s">
        <v>18</v>
      </c>
      <c r="F246" s="6" t="s">
        <v>12</v>
      </c>
      <c r="G246" s="6">
        <v>1</v>
      </c>
      <c r="H246" s="6">
        <v>631</v>
      </c>
    </row>
    <row r="247" s="2" customFormat="true" ht="22.5" customHeight="true" spans="1:8">
      <c r="A247" s="6">
        <f>245</f>
        <v>245</v>
      </c>
      <c r="B247" s="6">
        <v>43070</v>
      </c>
      <c r="C247" s="6" t="s">
        <v>245</v>
      </c>
      <c r="D247" s="6" t="s">
        <v>14</v>
      </c>
      <c r="E247" s="6" t="s">
        <v>133</v>
      </c>
      <c r="F247" s="6" t="s">
        <v>12</v>
      </c>
      <c r="G247" s="6">
        <v>2</v>
      </c>
      <c r="H247" s="6">
        <v>1339</v>
      </c>
    </row>
    <row r="248" s="2" customFormat="true" ht="22.5" customHeight="true" spans="1:8">
      <c r="A248" s="6">
        <f>246</f>
        <v>246</v>
      </c>
      <c r="B248" s="6">
        <v>43070</v>
      </c>
      <c r="C248" s="6" t="s">
        <v>270</v>
      </c>
      <c r="D248" s="6" t="s">
        <v>14</v>
      </c>
      <c r="E248" s="6" t="s">
        <v>38</v>
      </c>
      <c r="F248" s="6" t="s">
        <v>12</v>
      </c>
      <c r="G248" s="6">
        <v>2</v>
      </c>
      <c r="H248" s="6">
        <v>1184</v>
      </c>
    </row>
    <row r="249" s="2" customFormat="true" ht="22.5" customHeight="true" spans="1:8">
      <c r="A249" s="6">
        <f>247</f>
        <v>247</v>
      </c>
      <c r="B249" s="6">
        <v>43070</v>
      </c>
      <c r="C249" s="6" t="s">
        <v>271</v>
      </c>
      <c r="D249" s="6" t="s">
        <v>14</v>
      </c>
      <c r="E249" s="6" t="s">
        <v>135</v>
      </c>
      <c r="F249" s="6" t="s">
        <v>12</v>
      </c>
      <c r="G249" s="6">
        <v>2</v>
      </c>
      <c r="H249" s="6">
        <v>1184</v>
      </c>
    </row>
    <row r="250" s="2" customFormat="true" ht="22.5" customHeight="true" spans="1:8">
      <c r="A250" s="6">
        <f>248</f>
        <v>248</v>
      </c>
      <c r="B250" s="6">
        <v>43070</v>
      </c>
      <c r="C250" s="6" t="s">
        <v>272</v>
      </c>
      <c r="D250" s="6" t="s">
        <v>14</v>
      </c>
      <c r="E250" s="6" t="s">
        <v>170</v>
      </c>
      <c r="F250" s="6" t="s">
        <v>16</v>
      </c>
      <c r="G250" s="6">
        <v>2</v>
      </c>
      <c r="H250" s="6">
        <v>1259</v>
      </c>
    </row>
    <row r="251" s="2" customFormat="true" ht="22.5" customHeight="true" spans="1:8">
      <c r="A251" s="6">
        <f>249</f>
        <v>249</v>
      </c>
      <c r="B251" s="6">
        <v>43070</v>
      </c>
      <c r="C251" s="6" t="s">
        <v>273</v>
      </c>
      <c r="D251" s="6" t="s">
        <v>14</v>
      </c>
      <c r="E251" s="6" t="s">
        <v>143</v>
      </c>
      <c r="F251" s="6" t="s">
        <v>12</v>
      </c>
      <c r="G251" s="6">
        <v>4</v>
      </c>
      <c r="H251" s="6">
        <v>2446</v>
      </c>
    </row>
    <row r="252" s="2" customFormat="true" ht="22.5" customHeight="true" spans="1:8">
      <c r="A252" s="6">
        <f>250</f>
        <v>250</v>
      </c>
      <c r="B252" s="6">
        <v>43070</v>
      </c>
      <c r="C252" s="6" t="s">
        <v>274</v>
      </c>
      <c r="D252" s="6" t="s">
        <v>14</v>
      </c>
      <c r="E252" s="6" t="s">
        <v>133</v>
      </c>
      <c r="F252" s="6" t="s">
        <v>12</v>
      </c>
      <c r="G252" s="6">
        <v>2</v>
      </c>
      <c r="H252" s="6">
        <v>1107</v>
      </c>
    </row>
    <row r="253" s="2" customFormat="true" ht="22.5" customHeight="true" spans="1:8">
      <c r="A253" s="6">
        <f>251</f>
        <v>251</v>
      </c>
      <c r="B253" s="6">
        <v>43070</v>
      </c>
      <c r="C253" s="6" t="s">
        <v>275</v>
      </c>
      <c r="D253" s="6" t="s">
        <v>10</v>
      </c>
      <c r="E253" s="6" t="s">
        <v>189</v>
      </c>
      <c r="F253" s="6" t="s">
        <v>12</v>
      </c>
      <c r="G253" s="6">
        <v>1</v>
      </c>
      <c r="H253" s="6">
        <v>476</v>
      </c>
    </row>
    <row r="254" s="2" customFormat="true" ht="22.5" customHeight="true" spans="1:8">
      <c r="A254" s="6">
        <f>252</f>
        <v>252</v>
      </c>
      <c r="B254" s="6">
        <v>43070</v>
      </c>
      <c r="C254" s="6" t="s">
        <v>276</v>
      </c>
      <c r="D254" s="6" t="s">
        <v>14</v>
      </c>
      <c r="E254" s="6" t="s">
        <v>153</v>
      </c>
      <c r="F254" s="6" t="s">
        <v>12</v>
      </c>
      <c r="G254" s="6">
        <v>1</v>
      </c>
      <c r="H254" s="6">
        <v>476</v>
      </c>
    </row>
    <row r="255" s="2" customFormat="true" ht="22.5" customHeight="true" spans="1:8">
      <c r="A255" s="6">
        <f>253</f>
        <v>253</v>
      </c>
      <c r="B255" s="6">
        <v>43070</v>
      </c>
      <c r="C255" s="6" t="s">
        <v>277</v>
      </c>
      <c r="D255" s="6" t="s">
        <v>10</v>
      </c>
      <c r="E255" s="6" t="s">
        <v>139</v>
      </c>
      <c r="F255" s="6" t="s">
        <v>53</v>
      </c>
      <c r="G255" s="6">
        <v>1</v>
      </c>
      <c r="H255" s="6">
        <v>751</v>
      </c>
    </row>
    <row r="256" s="2" customFormat="true" ht="22.5" customHeight="true" spans="1:8">
      <c r="A256" s="6">
        <f>254</f>
        <v>254</v>
      </c>
      <c r="B256" s="6">
        <v>43070</v>
      </c>
      <c r="C256" s="6" t="s">
        <v>278</v>
      </c>
      <c r="D256" s="6" t="s">
        <v>14</v>
      </c>
      <c r="E256" s="6" t="s">
        <v>153</v>
      </c>
      <c r="F256" s="6" t="s">
        <v>12</v>
      </c>
      <c r="G256" s="6">
        <v>1</v>
      </c>
      <c r="H256" s="6">
        <v>631</v>
      </c>
    </row>
    <row r="257" s="2" customFormat="true" ht="22.5" customHeight="true" spans="1:8">
      <c r="A257" s="6">
        <f>255</f>
        <v>255</v>
      </c>
      <c r="B257" s="6">
        <v>43070</v>
      </c>
      <c r="C257" s="6" t="s">
        <v>279</v>
      </c>
      <c r="D257" s="6" t="s">
        <v>14</v>
      </c>
      <c r="E257" s="6" t="s">
        <v>61</v>
      </c>
      <c r="F257" s="6" t="s">
        <v>12</v>
      </c>
      <c r="G257" s="6">
        <v>1</v>
      </c>
      <c r="H257" s="6">
        <v>708</v>
      </c>
    </row>
    <row r="258" s="2" customFormat="true" ht="22.5" customHeight="true" spans="1:8">
      <c r="A258" s="6">
        <f>256</f>
        <v>256</v>
      </c>
      <c r="B258" s="6">
        <v>43070</v>
      </c>
      <c r="C258" s="6" t="s">
        <v>280</v>
      </c>
      <c r="D258" s="6" t="s">
        <v>10</v>
      </c>
      <c r="E258" s="6" t="s">
        <v>38</v>
      </c>
      <c r="F258" s="6" t="s">
        <v>12</v>
      </c>
      <c r="G258" s="6">
        <v>3</v>
      </c>
      <c r="H258" s="6">
        <v>1970</v>
      </c>
    </row>
    <row r="259" s="2" customFormat="true" ht="22.5" customHeight="true" spans="1:8">
      <c r="A259" s="6">
        <f>257</f>
        <v>257</v>
      </c>
      <c r="B259" s="6">
        <v>43070</v>
      </c>
      <c r="C259" s="6" t="s">
        <v>281</v>
      </c>
      <c r="D259" s="6" t="s">
        <v>14</v>
      </c>
      <c r="E259" s="6" t="s">
        <v>143</v>
      </c>
      <c r="F259" s="6" t="s">
        <v>53</v>
      </c>
      <c r="G259" s="6">
        <v>1</v>
      </c>
      <c r="H259" s="6">
        <v>519</v>
      </c>
    </row>
    <row r="260" s="2" customFormat="true" ht="22.5" customHeight="true" spans="1:8">
      <c r="A260" s="6">
        <f>258</f>
        <v>258</v>
      </c>
      <c r="B260" s="6">
        <v>43070</v>
      </c>
      <c r="C260" s="6" t="s">
        <v>282</v>
      </c>
      <c r="D260" s="6" t="s">
        <v>14</v>
      </c>
      <c r="E260" s="6" t="s">
        <v>36</v>
      </c>
      <c r="F260" s="6" t="s">
        <v>16</v>
      </c>
      <c r="G260" s="6">
        <v>1</v>
      </c>
      <c r="H260" s="6">
        <v>636</v>
      </c>
    </row>
    <row r="261" s="2" customFormat="true" ht="22.5" customHeight="true" spans="1:8">
      <c r="A261" s="6">
        <f>259</f>
        <v>259</v>
      </c>
      <c r="B261" s="6">
        <v>43070</v>
      </c>
      <c r="C261" s="6" t="s">
        <v>283</v>
      </c>
      <c r="D261" s="6" t="s">
        <v>14</v>
      </c>
      <c r="E261" s="6" t="s">
        <v>170</v>
      </c>
      <c r="F261" s="6" t="s">
        <v>16</v>
      </c>
      <c r="G261" s="6">
        <v>2</v>
      </c>
      <c r="H261" s="6">
        <v>1104</v>
      </c>
    </row>
    <row r="262" s="2" customFormat="true" ht="22.5" customHeight="true" spans="1:8">
      <c r="A262" s="6">
        <f>260</f>
        <v>260</v>
      </c>
      <c r="B262" s="6">
        <v>43070</v>
      </c>
      <c r="C262" s="6" t="s">
        <v>284</v>
      </c>
      <c r="D262" s="6" t="s">
        <v>14</v>
      </c>
      <c r="E262" s="6" t="s">
        <v>18</v>
      </c>
      <c r="F262" s="6" t="s">
        <v>12</v>
      </c>
      <c r="G262" s="6">
        <v>2</v>
      </c>
      <c r="H262" s="6">
        <v>1416</v>
      </c>
    </row>
    <row r="263" s="2" customFormat="true" ht="22.5" customHeight="true" spans="1:8">
      <c r="A263" s="6">
        <f>261</f>
        <v>261</v>
      </c>
      <c r="B263" s="6">
        <v>43070</v>
      </c>
      <c r="C263" s="6" t="s">
        <v>285</v>
      </c>
      <c r="D263" s="6" t="s">
        <v>10</v>
      </c>
      <c r="E263" s="6" t="s">
        <v>18</v>
      </c>
      <c r="F263" s="6" t="s">
        <v>16</v>
      </c>
      <c r="G263" s="6">
        <v>1</v>
      </c>
      <c r="H263" s="6">
        <v>591</v>
      </c>
    </row>
    <row r="264" s="2" customFormat="true" ht="22.5" customHeight="true" spans="1:8">
      <c r="A264" s="6">
        <f>262</f>
        <v>262</v>
      </c>
      <c r="B264" s="6">
        <v>43070</v>
      </c>
      <c r="C264" s="6" t="s">
        <v>286</v>
      </c>
      <c r="D264" s="6" t="s">
        <v>10</v>
      </c>
      <c r="E264" s="6" t="s">
        <v>133</v>
      </c>
      <c r="F264" s="6" t="s">
        <v>12</v>
      </c>
      <c r="G264" s="6">
        <v>1</v>
      </c>
      <c r="H264" s="6">
        <v>708</v>
      </c>
    </row>
    <row r="265" s="2" customFormat="true" ht="22.5" customHeight="true" spans="1:8">
      <c r="A265" s="6">
        <f>263</f>
        <v>263</v>
      </c>
      <c r="B265" s="6">
        <v>43070</v>
      </c>
      <c r="C265" s="6" t="s">
        <v>287</v>
      </c>
      <c r="D265" s="6" t="s">
        <v>10</v>
      </c>
      <c r="E265" s="6" t="s">
        <v>143</v>
      </c>
      <c r="F265" s="6" t="s">
        <v>16</v>
      </c>
      <c r="G265" s="6">
        <v>1</v>
      </c>
      <c r="H265" s="6">
        <v>668</v>
      </c>
    </row>
    <row r="266" s="2" customFormat="true" ht="22.5" customHeight="true" spans="1:8">
      <c r="A266" s="6">
        <f>264</f>
        <v>264</v>
      </c>
      <c r="B266" s="6">
        <v>43070</v>
      </c>
      <c r="C266" s="6" t="s">
        <v>288</v>
      </c>
      <c r="D266" s="6" t="s">
        <v>10</v>
      </c>
      <c r="E266" s="6" t="s">
        <v>143</v>
      </c>
      <c r="F266" s="6" t="s">
        <v>12</v>
      </c>
      <c r="G266" s="6">
        <v>3</v>
      </c>
      <c r="H266" s="6">
        <v>1583</v>
      </c>
    </row>
    <row r="267" s="2" customFormat="true" ht="22.5" customHeight="true" spans="1:8">
      <c r="A267" s="6">
        <f>265</f>
        <v>265</v>
      </c>
      <c r="B267" s="6">
        <v>43070</v>
      </c>
      <c r="C267" s="6" t="s">
        <v>289</v>
      </c>
      <c r="D267" s="6" t="s">
        <v>10</v>
      </c>
      <c r="E267" s="6" t="s">
        <v>133</v>
      </c>
      <c r="F267" s="6" t="s">
        <v>12</v>
      </c>
      <c r="G267" s="6">
        <v>2</v>
      </c>
      <c r="H267" s="6">
        <v>1184</v>
      </c>
    </row>
    <row r="268" s="2" customFormat="true" ht="22.5" customHeight="true" spans="1:8">
      <c r="A268" s="6">
        <f>266</f>
        <v>266</v>
      </c>
      <c r="B268" s="6">
        <v>43070</v>
      </c>
      <c r="C268" s="6" t="s">
        <v>290</v>
      </c>
      <c r="D268" s="6" t="s">
        <v>14</v>
      </c>
      <c r="E268" s="6" t="s">
        <v>170</v>
      </c>
      <c r="F268" s="6" t="s">
        <v>53</v>
      </c>
      <c r="G268" s="6">
        <v>3</v>
      </c>
      <c r="H268" s="6">
        <v>1789</v>
      </c>
    </row>
    <row r="269" s="2" customFormat="true" ht="22.5" customHeight="true" spans="1:8">
      <c r="A269" s="6">
        <f>267</f>
        <v>267</v>
      </c>
      <c r="B269" s="6">
        <v>43070</v>
      </c>
      <c r="C269" s="6" t="s">
        <v>291</v>
      </c>
      <c r="D269" s="6" t="s">
        <v>10</v>
      </c>
      <c r="E269" s="6" t="s">
        <v>189</v>
      </c>
      <c r="F269" s="6" t="s">
        <v>12</v>
      </c>
      <c r="G269" s="6">
        <v>1</v>
      </c>
      <c r="H269" s="6">
        <v>708</v>
      </c>
    </row>
    <row r="270" s="2" customFormat="true" ht="22.5" customHeight="true" spans="1:8">
      <c r="A270" s="6">
        <f>268</f>
        <v>268</v>
      </c>
      <c r="B270" s="6">
        <v>43070</v>
      </c>
      <c r="C270" s="6" t="s">
        <v>292</v>
      </c>
      <c r="D270" s="6" t="s">
        <v>14</v>
      </c>
      <c r="E270" s="6" t="s">
        <v>139</v>
      </c>
      <c r="F270" s="6" t="s">
        <v>16</v>
      </c>
      <c r="G270" s="6">
        <v>2</v>
      </c>
      <c r="H270" s="6">
        <v>1104</v>
      </c>
    </row>
    <row r="271" s="2" customFormat="true" ht="22.5" customHeight="true" spans="1:8">
      <c r="A271" s="6">
        <f>269</f>
        <v>269</v>
      </c>
      <c r="B271" s="6">
        <v>43070</v>
      </c>
      <c r="C271" s="6" t="s">
        <v>293</v>
      </c>
      <c r="D271" s="6" t="s">
        <v>14</v>
      </c>
      <c r="E271" s="6" t="s">
        <v>36</v>
      </c>
      <c r="F271" s="6" t="s">
        <v>12</v>
      </c>
      <c r="G271" s="6">
        <v>1</v>
      </c>
      <c r="H271" s="6">
        <v>708</v>
      </c>
    </row>
    <row r="272" s="2" customFormat="true" ht="22.5" customHeight="true" spans="1:8">
      <c r="A272" s="6">
        <f>270</f>
        <v>270</v>
      </c>
      <c r="B272" s="6">
        <v>43070</v>
      </c>
      <c r="C272" s="6" t="s">
        <v>294</v>
      </c>
      <c r="D272" s="6" t="s">
        <v>14</v>
      </c>
      <c r="E272" s="6" t="s">
        <v>135</v>
      </c>
      <c r="F272" s="6" t="s">
        <v>12</v>
      </c>
      <c r="G272" s="6">
        <v>2</v>
      </c>
      <c r="H272" s="6">
        <v>1184</v>
      </c>
    </row>
    <row r="273" s="2" customFormat="true" ht="22.5" customHeight="true" spans="1:8">
      <c r="A273" s="6">
        <f>271</f>
        <v>271</v>
      </c>
      <c r="B273" s="6">
        <v>43070</v>
      </c>
      <c r="C273" s="6" t="s">
        <v>295</v>
      </c>
      <c r="D273" s="6" t="s">
        <v>14</v>
      </c>
      <c r="E273" s="6" t="s">
        <v>61</v>
      </c>
      <c r="F273" s="6" t="s">
        <v>12</v>
      </c>
      <c r="G273" s="6">
        <v>2</v>
      </c>
      <c r="H273" s="6">
        <v>1416</v>
      </c>
    </row>
    <row r="274" s="2" customFormat="true" ht="22.5" customHeight="true" spans="1:8">
      <c r="A274" s="6">
        <f>272</f>
        <v>272</v>
      </c>
      <c r="B274" s="6">
        <v>43070</v>
      </c>
      <c r="C274" s="6" t="s">
        <v>296</v>
      </c>
      <c r="D274" s="6" t="s">
        <v>14</v>
      </c>
      <c r="E274" s="6" t="s">
        <v>170</v>
      </c>
      <c r="F274" s="6" t="s">
        <v>16</v>
      </c>
      <c r="G274" s="6">
        <v>2</v>
      </c>
      <c r="H274" s="6">
        <v>1104</v>
      </c>
    </row>
    <row r="275" s="2" customFormat="true" ht="22.5" customHeight="true" spans="1:8">
      <c r="A275" s="6">
        <f>273</f>
        <v>273</v>
      </c>
      <c r="B275" s="6">
        <v>43070</v>
      </c>
      <c r="C275" s="6" t="s">
        <v>297</v>
      </c>
      <c r="D275" s="6" t="s">
        <v>14</v>
      </c>
      <c r="E275" s="6" t="s">
        <v>61</v>
      </c>
      <c r="F275" s="6" t="s">
        <v>16</v>
      </c>
      <c r="G275" s="6">
        <v>2</v>
      </c>
      <c r="H275" s="6">
        <v>1464</v>
      </c>
    </row>
    <row r="276" s="2" customFormat="true" ht="22.5" customHeight="true" spans="1:8">
      <c r="A276" s="6">
        <f>274</f>
        <v>274</v>
      </c>
      <c r="B276" s="6">
        <v>43070</v>
      </c>
      <c r="C276" s="6" t="s">
        <v>298</v>
      </c>
      <c r="D276" s="6" t="s">
        <v>14</v>
      </c>
      <c r="E276" s="6" t="s">
        <v>11</v>
      </c>
      <c r="F276" s="6" t="s">
        <v>16</v>
      </c>
      <c r="G276" s="6">
        <v>1</v>
      </c>
      <c r="H276" s="6">
        <v>436</v>
      </c>
    </row>
    <row r="277" s="2" customFormat="true" ht="22.5" customHeight="true" spans="1:8">
      <c r="A277" s="6">
        <f>275</f>
        <v>275</v>
      </c>
      <c r="B277" s="6">
        <v>43070</v>
      </c>
      <c r="C277" s="6" t="s">
        <v>299</v>
      </c>
      <c r="D277" s="6" t="s">
        <v>14</v>
      </c>
      <c r="E277" s="6" t="s">
        <v>61</v>
      </c>
      <c r="F277" s="6" t="s">
        <v>12</v>
      </c>
      <c r="G277" s="6">
        <v>1</v>
      </c>
      <c r="H277" s="6">
        <v>708</v>
      </c>
    </row>
    <row r="278" s="2" customFormat="true" ht="22.5" customHeight="true" spans="1:8">
      <c r="A278" s="6">
        <f>276</f>
        <v>276</v>
      </c>
      <c r="B278" s="6">
        <v>43070</v>
      </c>
      <c r="C278" s="6" t="s">
        <v>300</v>
      </c>
      <c r="D278" s="6" t="s">
        <v>10</v>
      </c>
      <c r="E278" s="6" t="s">
        <v>61</v>
      </c>
      <c r="F278" s="6" t="s">
        <v>12</v>
      </c>
      <c r="G278" s="6">
        <v>1</v>
      </c>
      <c r="H278" s="6">
        <v>708</v>
      </c>
    </row>
    <row r="279" s="2" customFormat="true" ht="22.5" customHeight="true" spans="1:8">
      <c r="A279" s="6">
        <f>277</f>
        <v>277</v>
      </c>
      <c r="B279" s="6">
        <v>43070</v>
      </c>
      <c r="C279" s="6" t="s">
        <v>301</v>
      </c>
      <c r="D279" s="6" t="s">
        <v>14</v>
      </c>
      <c r="E279" s="6" t="s">
        <v>11</v>
      </c>
      <c r="F279" s="6" t="s">
        <v>16</v>
      </c>
      <c r="G279" s="6">
        <v>2</v>
      </c>
      <c r="H279" s="6">
        <v>1104</v>
      </c>
    </row>
    <row r="280" s="2" customFormat="true" ht="22.5" customHeight="true" spans="1:8">
      <c r="A280" s="6">
        <f>278</f>
        <v>278</v>
      </c>
      <c r="B280" s="6">
        <v>43070</v>
      </c>
      <c r="C280" s="6" t="s">
        <v>302</v>
      </c>
      <c r="D280" s="6" t="s">
        <v>14</v>
      </c>
      <c r="E280" s="6" t="s">
        <v>170</v>
      </c>
      <c r="F280" s="6" t="s">
        <v>12</v>
      </c>
      <c r="G280" s="6">
        <v>4</v>
      </c>
      <c r="H280" s="6">
        <v>2523</v>
      </c>
    </row>
    <row r="281" s="2" customFormat="true" ht="22.5" customHeight="true" spans="1:8">
      <c r="A281" s="6">
        <f>279</f>
        <v>279</v>
      </c>
      <c r="B281" s="6">
        <v>43070</v>
      </c>
      <c r="C281" s="6" t="s">
        <v>303</v>
      </c>
      <c r="D281" s="6" t="s">
        <v>10</v>
      </c>
      <c r="E281" s="6" t="s">
        <v>133</v>
      </c>
      <c r="F281" s="6" t="s">
        <v>53</v>
      </c>
      <c r="G281" s="6">
        <v>1</v>
      </c>
      <c r="H281" s="6">
        <v>751</v>
      </c>
    </row>
    <row r="282" s="2" customFormat="true" ht="22.5" customHeight="true" spans="1:8">
      <c r="A282" s="6">
        <f>280</f>
        <v>280</v>
      </c>
      <c r="B282" s="6">
        <v>43070</v>
      </c>
      <c r="C282" s="6" t="s">
        <v>304</v>
      </c>
      <c r="D282" s="6" t="s">
        <v>14</v>
      </c>
      <c r="E282" s="6" t="s">
        <v>135</v>
      </c>
      <c r="F282" s="6" t="s">
        <v>12</v>
      </c>
      <c r="G282" s="6">
        <v>1</v>
      </c>
      <c r="H282" s="6">
        <v>708</v>
      </c>
    </row>
    <row r="283" s="2" customFormat="true" ht="22.5" customHeight="true" spans="1:8">
      <c r="A283" s="6">
        <f>281</f>
        <v>281</v>
      </c>
      <c r="B283" s="6">
        <v>43070</v>
      </c>
      <c r="C283" s="6" t="s">
        <v>305</v>
      </c>
      <c r="D283" s="6" t="s">
        <v>14</v>
      </c>
      <c r="E283" s="6" t="s">
        <v>153</v>
      </c>
      <c r="F283" s="6" t="s">
        <v>12</v>
      </c>
      <c r="G283" s="6">
        <v>1</v>
      </c>
      <c r="H283" s="6">
        <v>708</v>
      </c>
    </row>
    <row r="284" s="2" customFormat="true" ht="22.5" customHeight="true" spans="1:8">
      <c r="A284" s="6">
        <f>282</f>
        <v>282</v>
      </c>
      <c r="B284" s="6">
        <v>43070</v>
      </c>
      <c r="C284" s="6" t="s">
        <v>306</v>
      </c>
      <c r="D284" s="6" t="s">
        <v>10</v>
      </c>
      <c r="E284" s="6" t="s">
        <v>133</v>
      </c>
      <c r="F284" s="6" t="s">
        <v>53</v>
      </c>
      <c r="G284" s="6">
        <v>1</v>
      </c>
      <c r="H284" s="6">
        <v>751</v>
      </c>
    </row>
    <row r="285" s="2" customFormat="true" ht="22.5" customHeight="true" spans="1:8">
      <c r="A285" s="6">
        <f>283</f>
        <v>283</v>
      </c>
      <c r="B285" s="6">
        <v>43070</v>
      </c>
      <c r="C285" s="6" t="s">
        <v>307</v>
      </c>
      <c r="D285" s="6" t="s">
        <v>14</v>
      </c>
      <c r="E285" s="6" t="s">
        <v>139</v>
      </c>
      <c r="F285" s="6" t="s">
        <v>12</v>
      </c>
      <c r="G285" s="6">
        <v>2</v>
      </c>
      <c r="H285" s="6">
        <v>1184</v>
      </c>
    </row>
    <row r="286" s="2" customFormat="true" ht="22.5" customHeight="true" spans="1:8">
      <c r="A286" s="6">
        <f>284</f>
        <v>284</v>
      </c>
      <c r="B286" s="6">
        <v>43070</v>
      </c>
      <c r="C286" s="6" t="s">
        <v>260</v>
      </c>
      <c r="D286" s="6" t="s">
        <v>14</v>
      </c>
      <c r="E286" s="6" t="s">
        <v>143</v>
      </c>
      <c r="F286" s="6" t="s">
        <v>12</v>
      </c>
      <c r="G286" s="6">
        <v>2</v>
      </c>
      <c r="H286" s="6">
        <v>1184</v>
      </c>
    </row>
    <row r="287" s="2" customFormat="true" ht="22.5" customHeight="true" spans="1:8">
      <c r="A287" s="6">
        <f>285</f>
        <v>285</v>
      </c>
      <c r="B287" s="6">
        <v>43070</v>
      </c>
      <c r="C287" s="6" t="s">
        <v>308</v>
      </c>
      <c r="D287" s="6" t="s">
        <v>14</v>
      </c>
      <c r="E287" s="6" t="s">
        <v>11</v>
      </c>
      <c r="F287" s="6" t="s">
        <v>16</v>
      </c>
      <c r="G287" s="6">
        <v>2</v>
      </c>
      <c r="H287" s="6">
        <v>1182</v>
      </c>
    </row>
    <row r="288" s="2" customFormat="true" ht="22.5" customHeight="true" spans="1:8">
      <c r="A288" s="6">
        <f>286</f>
        <v>286</v>
      </c>
      <c r="B288" s="6">
        <v>43070</v>
      </c>
      <c r="C288" s="6" t="s">
        <v>309</v>
      </c>
      <c r="D288" s="6" t="s">
        <v>14</v>
      </c>
      <c r="E288" s="6" t="s">
        <v>38</v>
      </c>
      <c r="F288" s="6" t="s">
        <v>12</v>
      </c>
      <c r="G288" s="6">
        <v>2</v>
      </c>
      <c r="H288" s="6">
        <v>952</v>
      </c>
    </row>
    <row r="289" s="2" customFormat="true" ht="22.5" customHeight="true" spans="1:8">
      <c r="A289" s="6">
        <f>287</f>
        <v>287</v>
      </c>
      <c r="B289" s="6">
        <v>43070</v>
      </c>
      <c r="C289" s="6" t="s">
        <v>310</v>
      </c>
      <c r="D289" s="6" t="s">
        <v>14</v>
      </c>
      <c r="E289" s="6" t="s">
        <v>153</v>
      </c>
      <c r="F289" s="6" t="s">
        <v>16</v>
      </c>
      <c r="G289" s="6">
        <v>2</v>
      </c>
      <c r="H289" s="6">
        <v>1104</v>
      </c>
    </row>
    <row r="290" s="2" customFormat="true" ht="22.5" customHeight="true" spans="1:8">
      <c r="A290" s="6">
        <f>288</f>
        <v>288</v>
      </c>
      <c r="B290" s="6">
        <v>43070</v>
      </c>
      <c r="C290" s="6" t="s">
        <v>311</v>
      </c>
      <c r="D290" s="6" t="s">
        <v>14</v>
      </c>
      <c r="E290" s="6" t="s">
        <v>153</v>
      </c>
      <c r="F290" s="6" t="s">
        <v>12</v>
      </c>
      <c r="G290" s="6">
        <v>2</v>
      </c>
      <c r="H290" s="6">
        <v>952</v>
      </c>
    </row>
    <row r="291" s="2" customFormat="true" ht="22.5" customHeight="true" spans="1:8">
      <c r="A291" s="6">
        <f>289</f>
        <v>289</v>
      </c>
      <c r="B291" s="6">
        <v>43070</v>
      </c>
      <c r="C291" s="6" t="s">
        <v>312</v>
      </c>
      <c r="D291" s="6" t="s">
        <v>14</v>
      </c>
      <c r="E291" s="6" t="s">
        <v>61</v>
      </c>
      <c r="F291" s="6" t="s">
        <v>16</v>
      </c>
      <c r="G291" s="6">
        <v>3</v>
      </c>
      <c r="H291" s="6">
        <v>1540</v>
      </c>
    </row>
    <row r="292" s="2" customFormat="true" ht="22.5" customHeight="true" spans="1:8">
      <c r="A292" s="6">
        <f>290</f>
        <v>290</v>
      </c>
      <c r="B292" s="6">
        <v>43070</v>
      </c>
      <c r="C292" s="6" t="s">
        <v>313</v>
      </c>
      <c r="D292" s="6" t="s">
        <v>14</v>
      </c>
      <c r="E292" s="6" t="s">
        <v>11</v>
      </c>
      <c r="F292" s="6" t="s">
        <v>12</v>
      </c>
      <c r="G292" s="6">
        <v>2</v>
      </c>
      <c r="H292" s="6">
        <v>1184</v>
      </c>
    </row>
    <row r="293" s="2" customFormat="true" ht="22.5" customHeight="true" spans="1:8">
      <c r="A293" s="6">
        <f>291</f>
        <v>291</v>
      </c>
      <c r="B293" s="6">
        <v>43070</v>
      </c>
      <c r="C293" s="6" t="s">
        <v>272</v>
      </c>
      <c r="D293" s="6" t="s">
        <v>14</v>
      </c>
      <c r="E293" s="6" t="s">
        <v>170</v>
      </c>
      <c r="F293" s="6" t="s">
        <v>53</v>
      </c>
      <c r="G293" s="6">
        <v>1</v>
      </c>
      <c r="H293" s="6">
        <v>751</v>
      </c>
    </row>
    <row r="294" s="2" customFormat="true" ht="22.5" customHeight="true" spans="1:8">
      <c r="A294" s="6">
        <f>292</f>
        <v>292</v>
      </c>
      <c r="B294" s="6">
        <v>43070</v>
      </c>
      <c r="C294" s="6" t="s">
        <v>314</v>
      </c>
      <c r="D294" s="6" t="s">
        <v>10</v>
      </c>
      <c r="E294" s="6" t="s">
        <v>139</v>
      </c>
      <c r="F294" s="6" t="s">
        <v>12</v>
      </c>
      <c r="G294" s="6">
        <v>2</v>
      </c>
      <c r="H294" s="6">
        <v>1184</v>
      </c>
    </row>
    <row r="295" s="2" customFormat="true" ht="22.5" customHeight="true" spans="1:8">
      <c r="A295" s="6">
        <f>293</f>
        <v>293</v>
      </c>
      <c r="B295" s="6">
        <v>43070</v>
      </c>
      <c r="C295" s="6" t="s">
        <v>315</v>
      </c>
      <c r="D295" s="6" t="s">
        <v>10</v>
      </c>
      <c r="E295" s="6" t="s">
        <v>18</v>
      </c>
      <c r="F295" s="6" t="s">
        <v>12</v>
      </c>
      <c r="G295" s="6">
        <v>2</v>
      </c>
      <c r="H295" s="6">
        <v>1416</v>
      </c>
    </row>
    <row r="296" s="2" customFormat="true" ht="22.5" customHeight="true" spans="1:8">
      <c r="A296" s="6">
        <f>294</f>
        <v>294</v>
      </c>
      <c r="B296" s="6">
        <v>43070</v>
      </c>
      <c r="C296" s="6" t="s">
        <v>316</v>
      </c>
      <c r="D296" s="6" t="s">
        <v>14</v>
      </c>
      <c r="E296" s="6" t="s">
        <v>38</v>
      </c>
      <c r="F296" s="6" t="s">
        <v>12</v>
      </c>
      <c r="G296" s="6">
        <v>2</v>
      </c>
      <c r="H296" s="6">
        <v>1416</v>
      </c>
    </row>
    <row r="297" s="2" customFormat="true" ht="22.5" customHeight="true" spans="1:8">
      <c r="A297" s="6">
        <f>295</f>
        <v>295</v>
      </c>
      <c r="B297" s="6">
        <v>43070</v>
      </c>
      <c r="C297" s="6" t="s">
        <v>317</v>
      </c>
      <c r="D297" s="6" t="s">
        <v>14</v>
      </c>
      <c r="E297" s="6" t="s">
        <v>153</v>
      </c>
      <c r="F297" s="6" t="s">
        <v>12</v>
      </c>
      <c r="G297" s="6">
        <v>2</v>
      </c>
      <c r="H297" s="6">
        <v>1262</v>
      </c>
    </row>
    <row r="298" s="2" customFormat="true" ht="22.5" customHeight="true" spans="1:8">
      <c r="A298" s="6">
        <f>296</f>
        <v>296</v>
      </c>
      <c r="B298" s="6">
        <v>43070</v>
      </c>
      <c r="C298" s="6" t="s">
        <v>318</v>
      </c>
      <c r="D298" s="6" t="s">
        <v>10</v>
      </c>
      <c r="E298" s="6" t="s">
        <v>133</v>
      </c>
      <c r="F298" s="6" t="s">
        <v>12</v>
      </c>
      <c r="G298" s="6">
        <v>1</v>
      </c>
      <c r="H298" s="6">
        <v>708</v>
      </c>
    </row>
    <row r="299" s="2" customFormat="true" ht="22.5" customHeight="true" spans="1:8">
      <c r="A299" s="6">
        <f>297</f>
        <v>297</v>
      </c>
      <c r="B299" s="6">
        <v>43070</v>
      </c>
      <c r="C299" s="6" t="s">
        <v>319</v>
      </c>
      <c r="D299" s="6" t="s">
        <v>14</v>
      </c>
      <c r="E299" s="6" t="s">
        <v>38</v>
      </c>
      <c r="F299" s="6" t="s">
        <v>12</v>
      </c>
      <c r="G299" s="6">
        <v>1</v>
      </c>
      <c r="H299" s="6">
        <v>476</v>
      </c>
    </row>
    <row r="300" s="2" customFormat="true" ht="22.5" customHeight="true" spans="1:8">
      <c r="A300" s="6">
        <f>298</f>
        <v>298</v>
      </c>
      <c r="B300" s="6">
        <v>43070</v>
      </c>
      <c r="C300" s="6" t="s">
        <v>320</v>
      </c>
      <c r="D300" s="6" t="s">
        <v>10</v>
      </c>
      <c r="E300" s="6" t="s">
        <v>18</v>
      </c>
      <c r="F300" s="6" t="s">
        <v>12</v>
      </c>
      <c r="G300" s="6">
        <v>1</v>
      </c>
      <c r="H300" s="6">
        <v>708</v>
      </c>
    </row>
    <row r="301" s="2" customFormat="true" ht="22.5" customHeight="true" spans="1:8">
      <c r="A301" s="6">
        <f>299</f>
        <v>299</v>
      </c>
      <c r="B301" s="6">
        <v>43070</v>
      </c>
      <c r="C301" s="6" t="s">
        <v>321</v>
      </c>
      <c r="D301" s="6" t="s">
        <v>14</v>
      </c>
      <c r="E301" s="6" t="s">
        <v>133</v>
      </c>
      <c r="F301" s="6" t="s">
        <v>12</v>
      </c>
      <c r="G301" s="6">
        <v>2</v>
      </c>
      <c r="H301" s="6">
        <v>1416</v>
      </c>
    </row>
    <row r="302" s="2" customFormat="true" ht="22.5" customHeight="true" spans="1:8">
      <c r="A302" s="6">
        <f>300</f>
        <v>300</v>
      </c>
      <c r="B302" s="6">
        <v>43070</v>
      </c>
      <c r="C302" s="6" t="s">
        <v>322</v>
      </c>
      <c r="D302" s="6" t="s">
        <v>14</v>
      </c>
      <c r="E302" s="6" t="s">
        <v>153</v>
      </c>
      <c r="F302" s="6" t="s">
        <v>12</v>
      </c>
      <c r="G302" s="6">
        <v>3</v>
      </c>
      <c r="H302" s="6">
        <v>1815</v>
      </c>
    </row>
    <row r="303" s="2" customFormat="true" ht="22.5" customHeight="true" spans="1:8">
      <c r="A303" s="6">
        <f>301</f>
        <v>301</v>
      </c>
      <c r="B303" s="6">
        <v>43070</v>
      </c>
      <c r="C303" s="6" t="s">
        <v>323</v>
      </c>
      <c r="D303" s="6" t="s">
        <v>10</v>
      </c>
      <c r="E303" s="6" t="s">
        <v>143</v>
      </c>
      <c r="F303" s="6" t="s">
        <v>53</v>
      </c>
      <c r="G303" s="6">
        <v>2</v>
      </c>
      <c r="H303" s="6">
        <v>1038</v>
      </c>
    </row>
    <row r="304" s="2" customFormat="true" ht="22.5" customHeight="true" spans="1:8">
      <c r="A304" s="6">
        <f>302</f>
        <v>302</v>
      </c>
      <c r="B304" s="6">
        <v>43070</v>
      </c>
      <c r="C304" s="6" t="s">
        <v>324</v>
      </c>
      <c r="D304" s="6" t="s">
        <v>14</v>
      </c>
      <c r="E304" s="6" t="s">
        <v>135</v>
      </c>
      <c r="F304" s="6" t="s">
        <v>12</v>
      </c>
      <c r="G304" s="6">
        <v>2</v>
      </c>
      <c r="H304" s="6">
        <v>1416</v>
      </c>
    </row>
    <row r="305" s="2" customFormat="true" ht="22.5" customHeight="true" spans="1:8">
      <c r="A305" s="6">
        <f>303</f>
        <v>303</v>
      </c>
      <c r="B305" s="6">
        <v>43070</v>
      </c>
      <c r="C305" s="6" t="s">
        <v>325</v>
      </c>
      <c r="D305" s="6" t="s">
        <v>10</v>
      </c>
      <c r="E305" s="6" t="s">
        <v>189</v>
      </c>
      <c r="F305" s="6" t="s">
        <v>12</v>
      </c>
      <c r="G305" s="6">
        <v>1</v>
      </c>
      <c r="H305" s="6">
        <v>631</v>
      </c>
    </row>
    <row r="306" s="2" customFormat="true" ht="22.5" customHeight="true" spans="1:8">
      <c r="A306" s="6">
        <f>304</f>
        <v>304</v>
      </c>
      <c r="B306" s="6">
        <v>43070</v>
      </c>
      <c r="C306" s="6" t="s">
        <v>326</v>
      </c>
      <c r="D306" s="6" t="s">
        <v>14</v>
      </c>
      <c r="E306" s="6" t="s">
        <v>135</v>
      </c>
      <c r="F306" s="6" t="s">
        <v>16</v>
      </c>
      <c r="G306" s="6">
        <v>2</v>
      </c>
      <c r="H306" s="6">
        <v>1027</v>
      </c>
    </row>
    <row r="307" s="2" customFormat="true" ht="22.5" customHeight="true" spans="1:8">
      <c r="A307" s="6">
        <f>305</f>
        <v>305</v>
      </c>
      <c r="B307" s="6">
        <v>43070</v>
      </c>
      <c r="C307" s="6" t="s">
        <v>327</v>
      </c>
      <c r="D307" s="6" t="s">
        <v>14</v>
      </c>
      <c r="E307" s="6" t="s">
        <v>18</v>
      </c>
      <c r="F307" s="6" t="s">
        <v>16</v>
      </c>
      <c r="G307" s="6">
        <v>3</v>
      </c>
      <c r="H307" s="6">
        <v>1772</v>
      </c>
    </row>
    <row r="308" s="2" customFormat="true" ht="22.5" customHeight="true" spans="1:8">
      <c r="A308" s="6">
        <f>306</f>
        <v>306</v>
      </c>
      <c r="B308" s="6">
        <v>43070</v>
      </c>
      <c r="C308" s="6" t="s">
        <v>328</v>
      </c>
      <c r="D308" s="6" t="s">
        <v>14</v>
      </c>
      <c r="E308" s="6" t="s">
        <v>18</v>
      </c>
      <c r="F308" s="6" t="s">
        <v>12</v>
      </c>
      <c r="G308" s="6">
        <v>4</v>
      </c>
      <c r="H308" s="6">
        <v>2600</v>
      </c>
    </row>
    <row r="309" s="2" customFormat="true" ht="22.5" customHeight="true" spans="1:8">
      <c r="A309" s="6">
        <f>307</f>
        <v>307</v>
      </c>
      <c r="B309" s="6">
        <v>43070</v>
      </c>
      <c r="C309" s="6" t="s">
        <v>329</v>
      </c>
      <c r="D309" s="6" t="s">
        <v>14</v>
      </c>
      <c r="E309" s="6" t="s">
        <v>61</v>
      </c>
      <c r="F309" s="6" t="s">
        <v>53</v>
      </c>
      <c r="G309" s="6">
        <v>1</v>
      </c>
      <c r="H309" s="6">
        <v>751</v>
      </c>
    </row>
    <row r="310" s="2" customFormat="true" ht="22.5" customHeight="true" spans="1:8">
      <c r="A310" s="6">
        <f>308</f>
        <v>308</v>
      </c>
      <c r="B310" s="6">
        <v>43070</v>
      </c>
      <c r="C310" s="6" t="s">
        <v>330</v>
      </c>
      <c r="D310" s="6" t="s">
        <v>14</v>
      </c>
      <c r="E310" s="6" t="s">
        <v>143</v>
      </c>
      <c r="F310" s="6" t="s">
        <v>53</v>
      </c>
      <c r="G310" s="6">
        <v>1</v>
      </c>
      <c r="H310" s="6">
        <v>751</v>
      </c>
    </row>
    <row r="311" s="2" customFormat="true" ht="22.5" customHeight="true" spans="1:8">
      <c r="A311" s="6">
        <f>309</f>
        <v>309</v>
      </c>
      <c r="B311" s="6">
        <v>43070</v>
      </c>
      <c r="C311" s="6" t="s">
        <v>331</v>
      </c>
      <c r="D311" s="6" t="s">
        <v>14</v>
      </c>
      <c r="E311" s="6" t="s">
        <v>135</v>
      </c>
      <c r="F311" s="6" t="s">
        <v>12</v>
      </c>
      <c r="G311" s="6">
        <v>2</v>
      </c>
      <c r="H311" s="6">
        <v>952</v>
      </c>
    </row>
    <row r="312" s="2" customFormat="true" ht="22.5" customHeight="true" spans="1:8">
      <c r="A312" s="6">
        <f>310</f>
        <v>310</v>
      </c>
      <c r="B312" s="6">
        <v>43070</v>
      </c>
      <c r="C312" s="6" t="s">
        <v>332</v>
      </c>
      <c r="D312" s="6" t="s">
        <v>14</v>
      </c>
      <c r="E312" s="6" t="s">
        <v>135</v>
      </c>
      <c r="F312" s="6" t="s">
        <v>12</v>
      </c>
      <c r="G312" s="6">
        <v>3</v>
      </c>
      <c r="H312" s="6">
        <v>1428</v>
      </c>
    </row>
    <row r="313" s="2" customFormat="true" ht="22.5" customHeight="true" spans="1:8">
      <c r="A313" s="6">
        <f>311</f>
        <v>311</v>
      </c>
      <c r="B313" s="6">
        <v>43070</v>
      </c>
      <c r="C313" s="6" t="s">
        <v>333</v>
      </c>
      <c r="D313" s="6" t="s">
        <v>14</v>
      </c>
      <c r="E313" s="6" t="s">
        <v>18</v>
      </c>
      <c r="F313" s="6" t="s">
        <v>12</v>
      </c>
      <c r="G313" s="6">
        <v>2</v>
      </c>
      <c r="H313" s="6">
        <v>1416</v>
      </c>
    </row>
    <row r="314" s="2" customFormat="true" ht="22.5" customHeight="true" spans="1:8">
      <c r="A314" s="6">
        <f>312</f>
        <v>312</v>
      </c>
      <c r="B314" s="6">
        <v>43070</v>
      </c>
      <c r="C314" s="6" t="s">
        <v>334</v>
      </c>
      <c r="D314" s="6" t="s">
        <v>10</v>
      </c>
      <c r="E314" s="6" t="s">
        <v>170</v>
      </c>
      <c r="F314" s="6" t="s">
        <v>12</v>
      </c>
      <c r="G314" s="6">
        <v>2</v>
      </c>
      <c r="H314" s="6">
        <v>1107</v>
      </c>
    </row>
    <row r="315" s="2" customFormat="true" ht="22.5" customHeight="true" spans="1:8">
      <c r="A315" s="6">
        <f>313</f>
        <v>313</v>
      </c>
      <c r="B315" s="6">
        <v>43070</v>
      </c>
      <c r="C315" s="6" t="s">
        <v>335</v>
      </c>
      <c r="D315" s="6" t="s">
        <v>14</v>
      </c>
      <c r="E315" s="6" t="s">
        <v>153</v>
      </c>
      <c r="F315" s="6" t="s">
        <v>53</v>
      </c>
      <c r="G315" s="6">
        <v>1</v>
      </c>
      <c r="H315" s="6">
        <v>751</v>
      </c>
    </row>
    <row r="316" s="2" customFormat="true" ht="22.5" customHeight="true" spans="1:8">
      <c r="A316" s="6">
        <f>314</f>
        <v>314</v>
      </c>
      <c r="B316" s="6">
        <v>43070</v>
      </c>
      <c r="C316" s="6" t="s">
        <v>336</v>
      </c>
      <c r="D316" s="6" t="s">
        <v>14</v>
      </c>
      <c r="E316" s="6" t="s">
        <v>38</v>
      </c>
      <c r="F316" s="6" t="s">
        <v>12</v>
      </c>
      <c r="G316" s="6">
        <v>1</v>
      </c>
      <c r="H316" s="6">
        <v>476</v>
      </c>
    </row>
    <row r="317" s="2" customFormat="true" ht="22.5" customHeight="true" spans="1:8">
      <c r="A317" s="6">
        <f>315</f>
        <v>315</v>
      </c>
      <c r="B317" s="6">
        <v>43070</v>
      </c>
      <c r="C317" s="6" t="s">
        <v>337</v>
      </c>
      <c r="D317" s="6" t="s">
        <v>14</v>
      </c>
      <c r="E317" s="6" t="s">
        <v>143</v>
      </c>
      <c r="F317" s="6" t="s">
        <v>12</v>
      </c>
      <c r="G317" s="6">
        <v>1</v>
      </c>
      <c r="H317" s="6">
        <v>708</v>
      </c>
    </row>
    <row r="318" s="2" customFormat="true" ht="22.5" customHeight="true" spans="1:8">
      <c r="A318" s="6">
        <f>316</f>
        <v>316</v>
      </c>
      <c r="B318" s="6">
        <v>43070</v>
      </c>
      <c r="C318" s="6" t="s">
        <v>338</v>
      </c>
      <c r="D318" s="6" t="s">
        <v>14</v>
      </c>
      <c r="E318" s="6" t="s">
        <v>11</v>
      </c>
      <c r="F318" s="6" t="s">
        <v>16</v>
      </c>
      <c r="G318" s="6">
        <v>1</v>
      </c>
      <c r="H318" s="6">
        <v>668</v>
      </c>
    </row>
    <row r="319" s="2" customFormat="true" ht="22.5" customHeight="true" spans="1:8">
      <c r="A319" s="6">
        <f>317</f>
        <v>317</v>
      </c>
      <c r="B319" s="6">
        <v>43070</v>
      </c>
      <c r="C319" s="6" t="s">
        <v>339</v>
      </c>
      <c r="D319" s="6" t="s">
        <v>10</v>
      </c>
      <c r="E319" s="6" t="s">
        <v>61</v>
      </c>
      <c r="F319" s="6" t="s">
        <v>12</v>
      </c>
      <c r="G319" s="6">
        <v>1</v>
      </c>
      <c r="H319" s="6">
        <v>708</v>
      </c>
    </row>
    <row r="320" s="2" customFormat="true" ht="22.5" customHeight="true" spans="1:8">
      <c r="A320" s="6">
        <f>318</f>
        <v>318</v>
      </c>
      <c r="B320" s="6">
        <v>43070</v>
      </c>
      <c r="C320" s="6" t="s">
        <v>340</v>
      </c>
      <c r="D320" s="6" t="s">
        <v>14</v>
      </c>
      <c r="E320" s="6" t="s">
        <v>153</v>
      </c>
      <c r="F320" s="6" t="s">
        <v>16</v>
      </c>
      <c r="G320" s="6">
        <v>3</v>
      </c>
      <c r="H320" s="6">
        <v>1463</v>
      </c>
    </row>
    <row r="321" s="2" customFormat="true" ht="22.5" customHeight="true" spans="1:8">
      <c r="A321" s="6">
        <f>319</f>
        <v>319</v>
      </c>
      <c r="B321" s="6">
        <v>43070</v>
      </c>
      <c r="C321" s="6" t="s">
        <v>341</v>
      </c>
      <c r="D321" s="6" t="s">
        <v>10</v>
      </c>
      <c r="E321" s="6" t="s">
        <v>38</v>
      </c>
      <c r="F321" s="6" t="s">
        <v>16</v>
      </c>
      <c r="G321" s="6">
        <v>2</v>
      </c>
      <c r="H321" s="6">
        <v>1259</v>
      </c>
    </row>
    <row r="322" s="2" customFormat="true" ht="22.5" customHeight="true" spans="1:8">
      <c r="A322" s="6">
        <f>320</f>
        <v>320</v>
      </c>
      <c r="B322" s="6">
        <v>43070</v>
      </c>
      <c r="C322" s="6" t="s">
        <v>342</v>
      </c>
      <c r="D322" s="6" t="s">
        <v>14</v>
      </c>
      <c r="E322" s="6" t="s">
        <v>61</v>
      </c>
      <c r="F322" s="6" t="s">
        <v>12</v>
      </c>
      <c r="G322" s="6">
        <v>1</v>
      </c>
      <c r="H322" s="6">
        <v>708</v>
      </c>
    </row>
    <row r="323" s="2" customFormat="true" ht="22.5" customHeight="true" spans="1:8">
      <c r="A323" s="6">
        <f>321</f>
        <v>321</v>
      </c>
      <c r="B323" s="6">
        <v>43070</v>
      </c>
      <c r="C323" s="6" t="s">
        <v>343</v>
      </c>
      <c r="D323" s="6" t="s">
        <v>10</v>
      </c>
      <c r="E323" s="6" t="s">
        <v>61</v>
      </c>
      <c r="F323" s="6" t="s">
        <v>16</v>
      </c>
      <c r="G323" s="6">
        <v>1</v>
      </c>
      <c r="H323" s="6">
        <v>436</v>
      </c>
    </row>
    <row r="324" s="2" customFormat="true" ht="22.5" customHeight="true" spans="1:8">
      <c r="A324" s="6">
        <f>322</f>
        <v>322</v>
      </c>
      <c r="B324" s="6">
        <v>43070</v>
      </c>
      <c r="C324" s="6" t="s">
        <v>344</v>
      </c>
      <c r="D324" s="6" t="s">
        <v>14</v>
      </c>
      <c r="E324" s="6" t="s">
        <v>133</v>
      </c>
      <c r="F324" s="6" t="s">
        <v>16</v>
      </c>
      <c r="G324" s="6">
        <v>3</v>
      </c>
      <c r="H324" s="6">
        <v>1850</v>
      </c>
    </row>
    <row r="325" s="2" customFormat="true" ht="22.5" customHeight="true" spans="1:8">
      <c r="A325" s="6">
        <f>323</f>
        <v>323</v>
      </c>
      <c r="B325" s="6">
        <v>43070</v>
      </c>
      <c r="C325" s="6" t="s">
        <v>345</v>
      </c>
      <c r="D325" s="6" t="s">
        <v>10</v>
      </c>
      <c r="E325" s="6" t="s">
        <v>139</v>
      </c>
      <c r="F325" s="6" t="s">
        <v>16</v>
      </c>
      <c r="G325" s="6">
        <v>3</v>
      </c>
      <c r="H325" s="6">
        <v>1618</v>
      </c>
    </row>
    <row r="326" s="2" customFormat="true" ht="22.5" customHeight="true" spans="1:8">
      <c r="A326" s="6">
        <f>324</f>
        <v>324</v>
      </c>
      <c r="B326" s="6">
        <v>43070</v>
      </c>
      <c r="C326" s="6" t="s">
        <v>346</v>
      </c>
      <c r="D326" s="6" t="s">
        <v>10</v>
      </c>
      <c r="E326" s="6" t="s">
        <v>153</v>
      </c>
      <c r="F326" s="6" t="s">
        <v>12</v>
      </c>
      <c r="G326" s="6">
        <v>1</v>
      </c>
      <c r="H326" s="6">
        <v>476</v>
      </c>
    </row>
    <row r="327" s="2" customFormat="true" ht="22.5" customHeight="true" spans="1:8">
      <c r="A327" s="6">
        <f>325</f>
        <v>325</v>
      </c>
      <c r="B327" s="6">
        <v>43070</v>
      </c>
      <c r="C327" s="6" t="s">
        <v>347</v>
      </c>
      <c r="D327" s="6" t="s">
        <v>14</v>
      </c>
      <c r="E327" s="6" t="s">
        <v>11</v>
      </c>
      <c r="F327" s="6" t="s">
        <v>12</v>
      </c>
      <c r="G327" s="6">
        <v>1</v>
      </c>
      <c r="H327" s="6">
        <v>476</v>
      </c>
    </row>
    <row r="328" s="2" customFormat="true" ht="22.5" customHeight="true" spans="1:8">
      <c r="A328" s="6">
        <f>326</f>
        <v>326</v>
      </c>
      <c r="B328" s="6">
        <v>43070</v>
      </c>
      <c r="C328" s="6" t="s">
        <v>348</v>
      </c>
      <c r="D328" s="6" t="s">
        <v>14</v>
      </c>
      <c r="E328" s="6" t="s">
        <v>153</v>
      </c>
      <c r="F328" s="6" t="s">
        <v>16</v>
      </c>
      <c r="G328" s="6">
        <v>1</v>
      </c>
      <c r="H328" s="6">
        <v>668</v>
      </c>
    </row>
    <row r="329" s="2" customFormat="true" ht="22.5" customHeight="true" spans="1:8">
      <c r="A329" s="6">
        <f>327</f>
        <v>327</v>
      </c>
      <c r="B329" s="6">
        <v>43070</v>
      </c>
      <c r="C329" s="6" t="s">
        <v>349</v>
      </c>
      <c r="D329" s="6" t="s">
        <v>14</v>
      </c>
      <c r="E329" s="6" t="s">
        <v>170</v>
      </c>
      <c r="F329" s="6" t="s">
        <v>16</v>
      </c>
      <c r="G329" s="6">
        <v>3</v>
      </c>
      <c r="H329" s="6">
        <v>1695</v>
      </c>
    </row>
    <row r="330" s="2" customFormat="true" ht="22.5" customHeight="true" spans="1:8">
      <c r="A330" s="6">
        <f>328</f>
        <v>328</v>
      </c>
      <c r="B330" s="6">
        <v>43070</v>
      </c>
      <c r="C330" s="6" t="s">
        <v>350</v>
      </c>
      <c r="D330" s="6" t="s">
        <v>14</v>
      </c>
      <c r="E330" s="6" t="s">
        <v>135</v>
      </c>
      <c r="F330" s="6" t="s">
        <v>12</v>
      </c>
      <c r="G330" s="6">
        <v>2</v>
      </c>
      <c r="H330" s="6">
        <v>952</v>
      </c>
    </row>
    <row r="331" s="2" customFormat="true" ht="22.5" customHeight="true" spans="1:8">
      <c r="A331" s="6">
        <f>329</f>
        <v>329</v>
      </c>
      <c r="B331" s="6">
        <v>43070</v>
      </c>
      <c r="C331" s="6" t="s">
        <v>351</v>
      </c>
      <c r="D331" s="6" t="s">
        <v>14</v>
      </c>
      <c r="E331" s="6" t="s">
        <v>170</v>
      </c>
      <c r="F331" s="6" t="s">
        <v>53</v>
      </c>
      <c r="G331" s="6">
        <v>2</v>
      </c>
      <c r="H331" s="6">
        <v>1270</v>
      </c>
    </row>
    <row r="332" s="2" customFormat="true" ht="22.5" customHeight="true" spans="1:8">
      <c r="A332" s="6">
        <f>330</f>
        <v>330</v>
      </c>
      <c r="B332" s="6">
        <v>43070</v>
      </c>
      <c r="C332" s="6" t="s">
        <v>352</v>
      </c>
      <c r="D332" s="6" t="s">
        <v>10</v>
      </c>
      <c r="E332" s="6" t="s">
        <v>153</v>
      </c>
      <c r="F332" s="6" t="s">
        <v>16</v>
      </c>
      <c r="G332" s="6">
        <v>4</v>
      </c>
      <c r="H332" s="6">
        <v>2518</v>
      </c>
    </row>
    <row r="333" s="2" customFormat="true" ht="22.5" customHeight="true" spans="1:8">
      <c r="A333" s="6">
        <f>331</f>
        <v>331</v>
      </c>
      <c r="B333" s="6">
        <v>43070</v>
      </c>
      <c r="C333" s="6" t="s">
        <v>353</v>
      </c>
      <c r="D333" s="6" t="s">
        <v>14</v>
      </c>
      <c r="E333" s="6" t="s">
        <v>61</v>
      </c>
      <c r="F333" s="6" t="s">
        <v>12</v>
      </c>
      <c r="G333" s="6">
        <v>3</v>
      </c>
      <c r="H333" s="6">
        <v>1815</v>
      </c>
    </row>
    <row r="334" s="2" customFormat="true" ht="22.5" customHeight="true" spans="1:8">
      <c r="A334" s="6">
        <f>332</f>
        <v>332</v>
      </c>
      <c r="B334" s="6">
        <v>43070</v>
      </c>
      <c r="C334" s="6" t="s">
        <v>354</v>
      </c>
      <c r="D334" s="6" t="s">
        <v>14</v>
      </c>
      <c r="E334" s="6" t="s">
        <v>38</v>
      </c>
      <c r="F334" s="6" t="s">
        <v>12</v>
      </c>
      <c r="G334" s="6">
        <v>3</v>
      </c>
      <c r="H334" s="6">
        <v>2124</v>
      </c>
    </row>
    <row r="335" s="2" customFormat="true" ht="22.5" customHeight="true" spans="1:8">
      <c r="A335" s="6">
        <f>333</f>
        <v>333</v>
      </c>
      <c r="B335" s="6">
        <v>43070</v>
      </c>
      <c r="C335" s="6" t="s">
        <v>355</v>
      </c>
      <c r="D335" s="6" t="s">
        <v>14</v>
      </c>
      <c r="E335" s="6" t="s">
        <v>38</v>
      </c>
      <c r="F335" s="6" t="s">
        <v>16</v>
      </c>
      <c r="G335" s="6">
        <v>2</v>
      </c>
      <c r="H335" s="6">
        <v>1104</v>
      </c>
    </row>
    <row r="336" s="2" customFormat="true" ht="22.5" customHeight="true" spans="1:8">
      <c r="A336" s="6">
        <f>334</f>
        <v>334</v>
      </c>
      <c r="B336" s="6">
        <v>43070</v>
      </c>
      <c r="C336" s="6" t="s">
        <v>356</v>
      </c>
      <c r="D336" s="6" t="s">
        <v>14</v>
      </c>
      <c r="E336" s="6" t="s">
        <v>38</v>
      </c>
      <c r="F336" s="6" t="s">
        <v>12</v>
      </c>
      <c r="G336" s="6">
        <v>2</v>
      </c>
      <c r="H336" s="6">
        <v>952</v>
      </c>
    </row>
    <row r="337" s="2" customFormat="true" ht="22.5" customHeight="true" spans="1:8">
      <c r="A337" s="6">
        <f>335</f>
        <v>335</v>
      </c>
      <c r="B337" s="6">
        <v>43070</v>
      </c>
      <c r="C337" s="6" t="s">
        <v>357</v>
      </c>
      <c r="D337" s="6" t="s">
        <v>14</v>
      </c>
      <c r="E337" s="6" t="s">
        <v>135</v>
      </c>
      <c r="F337" s="6" t="s">
        <v>12</v>
      </c>
      <c r="G337" s="6">
        <v>3</v>
      </c>
      <c r="H337" s="6">
        <v>2124</v>
      </c>
    </row>
    <row r="338" s="2" customFormat="true" ht="22.5" customHeight="true" spans="1:8">
      <c r="A338" s="6">
        <f>336</f>
        <v>336</v>
      </c>
      <c r="B338" s="6">
        <v>43070</v>
      </c>
      <c r="C338" s="6" t="s">
        <v>358</v>
      </c>
      <c r="D338" s="6" t="s">
        <v>14</v>
      </c>
      <c r="E338" s="6" t="s">
        <v>38</v>
      </c>
      <c r="F338" s="6" t="s">
        <v>16</v>
      </c>
      <c r="G338" s="6">
        <v>3</v>
      </c>
      <c r="H338" s="6">
        <v>1850</v>
      </c>
    </row>
    <row r="339" s="2" customFormat="true" ht="22.5" customHeight="true" spans="1:8">
      <c r="A339" s="6">
        <f>337</f>
        <v>337</v>
      </c>
      <c r="B339" s="6">
        <v>43070</v>
      </c>
      <c r="C339" s="6" t="s">
        <v>359</v>
      </c>
      <c r="D339" s="6" t="s">
        <v>14</v>
      </c>
      <c r="E339" s="6" t="s">
        <v>170</v>
      </c>
      <c r="F339" s="6" t="s">
        <v>53</v>
      </c>
      <c r="G339" s="6">
        <v>3</v>
      </c>
      <c r="H339" s="6">
        <v>2021</v>
      </c>
    </row>
    <row r="340" s="2" customFormat="true" ht="22.5" customHeight="true" spans="1:8">
      <c r="A340" s="6">
        <f>338</f>
        <v>338</v>
      </c>
      <c r="B340" s="6">
        <v>43070</v>
      </c>
      <c r="C340" s="6" t="s">
        <v>360</v>
      </c>
      <c r="D340" s="6" t="s">
        <v>10</v>
      </c>
      <c r="E340" s="6" t="s">
        <v>38</v>
      </c>
      <c r="F340" s="6" t="s">
        <v>12</v>
      </c>
      <c r="G340" s="6">
        <v>1</v>
      </c>
      <c r="H340" s="6">
        <v>476</v>
      </c>
    </row>
    <row r="341" s="2" customFormat="true" ht="22.5" customHeight="true" spans="1:8">
      <c r="A341" s="6">
        <f>339</f>
        <v>339</v>
      </c>
      <c r="B341" s="6">
        <v>43070</v>
      </c>
      <c r="C341" s="6" t="s">
        <v>361</v>
      </c>
      <c r="D341" s="6" t="s">
        <v>14</v>
      </c>
      <c r="E341" s="6" t="s">
        <v>135</v>
      </c>
      <c r="F341" s="6" t="s">
        <v>16</v>
      </c>
      <c r="G341" s="6">
        <v>1</v>
      </c>
      <c r="H341" s="6">
        <v>591</v>
      </c>
    </row>
    <row r="342" s="2" customFormat="true" ht="22.5" customHeight="true" spans="1:8">
      <c r="A342" s="6">
        <f>340</f>
        <v>340</v>
      </c>
      <c r="B342" s="6">
        <v>43070</v>
      </c>
      <c r="C342" s="6" t="s">
        <v>362</v>
      </c>
      <c r="D342" s="6" t="s">
        <v>14</v>
      </c>
      <c r="E342" s="6" t="s">
        <v>143</v>
      </c>
      <c r="F342" s="6" t="s">
        <v>12</v>
      </c>
      <c r="G342" s="6">
        <v>2</v>
      </c>
      <c r="H342" s="6">
        <v>1184</v>
      </c>
    </row>
    <row r="343" s="2" customFormat="true" ht="22.5" customHeight="true" spans="1:8">
      <c r="A343" s="6">
        <f>341</f>
        <v>341</v>
      </c>
      <c r="B343" s="6">
        <v>43070</v>
      </c>
      <c r="C343" s="6" t="s">
        <v>363</v>
      </c>
      <c r="D343" s="6" t="s">
        <v>10</v>
      </c>
      <c r="E343" s="6" t="s">
        <v>38</v>
      </c>
      <c r="F343" s="6" t="s">
        <v>12</v>
      </c>
      <c r="G343" s="6">
        <v>1</v>
      </c>
      <c r="H343" s="6">
        <v>631</v>
      </c>
    </row>
    <row r="344" s="2" customFormat="true" ht="22.5" customHeight="true" spans="1:8">
      <c r="A344" s="6">
        <f>342</f>
        <v>342</v>
      </c>
      <c r="B344" s="6">
        <v>43070</v>
      </c>
      <c r="C344" s="6" t="s">
        <v>364</v>
      </c>
      <c r="D344" s="6" t="s">
        <v>14</v>
      </c>
      <c r="E344" s="6" t="s">
        <v>61</v>
      </c>
      <c r="F344" s="6" t="s">
        <v>16</v>
      </c>
      <c r="G344" s="6">
        <v>5</v>
      </c>
      <c r="H344" s="6">
        <v>2722</v>
      </c>
    </row>
    <row r="345" s="2" customFormat="true" ht="22.5" customHeight="true" spans="1:8">
      <c r="A345" s="6">
        <f>343</f>
        <v>343</v>
      </c>
      <c r="B345" s="6">
        <v>43070</v>
      </c>
      <c r="C345" s="6" t="s">
        <v>365</v>
      </c>
      <c r="D345" s="6" t="s">
        <v>10</v>
      </c>
      <c r="E345" s="6" t="s">
        <v>135</v>
      </c>
      <c r="F345" s="6" t="s">
        <v>12</v>
      </c>
      <c r="G345" s="6">
        <v>2</v>
      </c>
      <c r="H345" s="6">
        <v>1107</v>
      </c>
    </row>
    <row r="346" s="2" customFormat="true" ht="22.5" customHeight="true" spans="1:8">
      <c r="A346" s="6">
        <f>344</f>
        <v>344</v>
      </c>
      <c r="B346" s="6">
        <v>43070</v>
      </c>
      <c r="C346" s="6" t="s">
        <v>122</v>
      </c>
      <c r="D346" s="6" t="s">
        <v>14</v>
      </c>
      <c r="E346" s="6" t="s">
        <v>38</v>
      </c>
      <c r="F346" s="6" t="s">
        <v>53</v>
      </c>
      <c r="G346" s="6">
        <v>2</v>
      </c>
      <c r="H346" s="6">
        <v>1270</v>
      </c>
    </row>
    <row r="347" s="2" customFormat="true" ht="22.5" customHeight="true" spans="1:8">
      <c r="A347" s="6">
        <f>345</f>
        <v>345</v>
      </c>
      <c r="B347" s="6">
        <v>43070</v>
      </c>
      <c r="C347" s="6" t="s">
        <v>366</v>
      </c>
      <c r="D347" s="6" t="s">
        <v>10</v>
      </c>
      <c r="E347" s="6" t="s">
        <v>170</v>
      </c>
      <c r="F347" s="6" t="s">
        <v>12</v>
      </c>
      <c r="G347" s="6">
        <v>2</v>
      </c>
      <c r="H347" s="6">
        <v>1104</v>
      </c>
    </row>
    <row r="348" s="2" customFormat="true" ht="22.5" customHeight="true" spans="1:8">
      <c r="A348" s="6">
        <f>346</f>
        <v>346</v>
      </c>
      <c r="B348" s="6">
        <v>43070</v>
      </c>
      <c r="C348" s="6" t="s">
        <v>367</v>
      </c>
      <c r="D348" s="6" t="s">
        <v>10</v>
      </c>
      <c r="E348" s="6" t="s">
        <v>135</v>
      </c>
      <c r="F348" s="6" t="s">
        <v>53</v>
      </c>
      <c r="G348" s="6">
        <v>1</v>
      </c>
      <c r="H348" s="6">
        <v>674</v>
      </c>
    </row>
    <row r="349" s="2" customFormat="true" ht="22.5" customHeight="true" spans="1:8">
      <c r="A349" s="6">
        <f>347</f>
        <v>347</v>
      </c>
      <c r="B349" s="6">
        <v>43070</v>
      </c>
      <c r="C349" s="6" t="s">
        <v>368</v>
      </c>
      <c r="D349" s="6" t="s">
        <v>14</v>
      </c>
      <c r="E349" s="6" t="s">
        <v>143</v>
      </c>
      <c r="F349" s="6" t="s">
        <v>12</v>
      </c>
      <c r="G349" s="6">
        <v>1</v>
      </c>
      <c r="H349" s="6">
        <v>708</v>
      </c>
    </row>
    <row r="350" s="2" customFormat="true" ht="22.5" customHeight="true" spans="1:8">
      <c r="A350" s="6">
        <f>348</f>
        <v>348</v>
      </c>
      <c r="B350" s="6">
        <v>43070</v>
      </c>
      <c r="C350" s="6" t="s">
        <v>369</v>
      </c>
      <c r="D350" s="6" t="s">
        <v>14</v>
      </c>
      <c r="E350" s="6" t="s">
        <v>170</v>
      </c>
      <c r="F350" s="6" t="s">
        <v>16</v>
      </c>
      <c r="G350" s="6">
        <v>3</v>
      </c>
      <c r="H350" s="6">
        <v>1618</v>
      </c>
    </row>
    <row r="351" s="2" customFormat="true" ht="22.5" customHeight="true" spans="1:8">
      <c r="A351" s="6">
        <f>349</f>
        <v>349</v>
      </c>
      <c r="B351" s="6">
        <v>43070</v>
      </c>
      <c r="C351" s="6" t="s">
        <v>370</v>
      </c>
      <c r="D351" s="6" t="s">
        <v>10</v>
      </c>
      <c r="E351" s="6" t="s">
        <v>153</v>
      </c>
      <c r="F351" s="6" t="s">
        <v>16</v>
      </c>
      <c r="G351" s="6">
        <v>2</v>
      </c>
      <c r="H351" s="6">
        <v>1259</v>
      </c>
    </row>
    <row r="352" s="2" customFormat="true" ht="22.5" customHeight="true" spans="1:8">
      <c r="A352" s="6">
        <f>350</f>
        <v>350</v>
      </c>
      <c r="B352" s="6">
        <v>43070</v>
      </c>
      <c r="C352" s="6" t="s">
        <v>371</v>
      </c>
      <c r="D352" s="6" t="s">
        <v>14</v>
      </c>
      <c r="E352" s="6" t="s">
        <v>135</v>
      </c>
      <c r="F352" s="6" t="s">
        <v>16</v>
      </c>
      <c r="G352" s="6">
        <v>4</v>
      </c>
      <c r="H352" s="6">
        <v>2054</v>
      </c>
    </row>
    <row r="353" s="2" customFormat="true" ht="22.5" customHeight="true" spans="1:8">
      <c r="A353" s="6">
        <f>351</f>
        <v>351</v>
      </c>
      <c r="B353" s="6">
        <v>43070</v>
      </c>
      <c r="C353" s="6" t="s">
        <v>372</v>
      </c>
      <c r="D353" s="6" t="s">
        <v>14</v>
      </c>
      <c r="E353" s="6" t="s">
        <v>139</v>
      </c>
      <c r="F353" s="6" t="s">
        <v>16</v>
      </c>
      <c r="G353" s="6">
        <v>4</v>
      </c>
      <c r="H353" s="6">
        <v>2286</v>
      </c>
    </row>
    <row r="354" s="2" customFormat="true" ht="22.5" customHeight="true" spans="1:8">
      <c r="A354" s="6">
        <f>352</f>
        <v>352</v>
      </c>
      <c r="B354" s="6">
        <v>43070</v>
      </c>
      <c r="C354" s="6" t="s">
        <v>373</v>
      </c>
      <c r="D354" s="6" t="s">
        <v>10</v>
      </c>
      <c r="E354" s="6" t="s">
        <v>38</v>
      </c>
      <c r="F354" s="6" t="s">
        <v>12</v>
      </c>
      <c r="G354" s="6">
        <v>3</v>
      </c>
      <c r="H354" s="6">
        <v>1893</v>
      </c>
    </row>
    <row r="355" s="2" customFormat="true" ht="22.5" customHeight="true" spans="1:8">
      <c r="A355" s="6">
        <f>353</f>
        <v>353</v>
      </c>
      <c r="B355" s="6">
        <v>43070</v>
      </c>
      <c r="C355" s="6" t="s">
        <v>374</v>
      </c>
      <c r="D355" s="6" t="s">
        <v>14</v>
      </c>
      <c r="E355" s="6" t="s">
        <v>143</v>
      </c>
      <c r="F355" s="6" t="s">
        <v>16</v>
      </c>
      <c r="G355" s="6">
        <v>3</v>
      </c>
      <c r="H355" s="6">
        <v>1970</v>
      </c>
    </row>
    <row r="356" s="2" customFormat="true" ht="22.5" customHeight="true" spans="1:8">
      <c r="A356" s="6">
        <f>354</f>
        <v>354</v>
      </c>
      <c r="B356" s="6">
        <v>43070</v>
      </c>
      <c r="C356" s="6" t="s">
        <v>375</v>
      </c>
      <c r="D356" s="6" t="s">
        <v>10</v>
      </c>
      <c r="E356" s="6" t="s">
        <v>38</v>
      </c>
      <c r="F356" s="6" t="s">
        <v>12</v>
      </c>
      <c r="G356" s="6">
        <v>1</v>
      </c>
      <c r="H356" s="6">
        <v>708</v>
      </c>
    </row>
    <row r="357" s="2" customFormat="true" ht="22.5" customHeight="true" spans="1:8">
      <c r="A357" s="6">
        <f>355</f>
        <v>355</v>
      </c>
      <c r="B357" s="6">
        <v>43070</v>
      </c>
      <c r="C357" s="6" t="s">
        <v>376</v>
      </c>
      <c r="D357" s="6" t="s">
        <v>10</v>
      </c>
      <c r="E357" s="6" t="s">
        <v>18</v>
      </c>
      <c r="F357" s="6" t="s">
        <v>12</v>
      </c>
      <c r="G357" s="6">
        <v>2</v>
      </c>
      <c r="H357" s="6">
        <v>1184</v>
      </c>
    </row>
    <row r="358" s="2" customFormat="true" ht="22.5" customHeight="true" spans="1:8">
      <c r="A358" s="6">
        <f>356</f>
        <v>356</v>
      </c>
      <c r="B358" s="6">
        <v>43070</v>
      </c>
      <c r="C358" s="6" t="s">
        <v>377</v>
      </c>
      <c r="D358" s="6" t="s">
        <v>14</v>
      </c>
      <c r="E358" s="6" t="s">
        <v>170</v>
      </c>
      <c r="F358" s="6" t="s">
        <v>12</v>
      </c>
      <c r="G358" s="6">
        <v>1</v>
      </c>
      <c r="H358" s="6">
        <v>708</v>
      </c>
    </row>
    <row r="359" s="2" customFormat="true" ht="22.5" customHeight="true" spans="1:8">
      <c r="A359" s="6">
        <f>357</f>
        <v>357</v>
      </c>
      <c r="B359" s="6">
        <v>43070</v>
      </c>
      <c r="C359" s="6" t="s">
        <v>378</v>
      </c>
      <c r="D359" s="6" t="s">
        <v>10</v>
      </c>
      <c r="E359" s="6" t="s">
        <v>153</v>
      </c>
      <c r="F359" s="6" t="s">
        <v>12</v>
      </c>
      <c r="G359" s="6">
        <v>1</v>
      </c>
      <c r="H359" s="6">
        <v>708</v>
      </c>
    </row>
    <row r="360" s="2" customFormat="true" ht="22.5" customHeight="true" spans="1:8">
      <c r="A360" s="6">
        <f>358</f>
        <v>358</v>
      </c>
      <c r="B360" s="6">
        <v>43070</v>
      </c>
      <c r="C360" s="6" t="s">
        <v>379</v>
      </c>
      <c r="D360" s="6" t="s">
        <v>14</v>
      </c>
      <c r="E360" s="6" t="s">
        <v>11</v>
      </c>
      <c r="F360" s="6" t="s">
        <v>12</v>
      </c>
      <c r="G360" s="6">
        <v>2</v>
      </c>
      <c r="H360" s="6">
        <v>1184</v>
      </c>
    </row>
    <row r="361" s="2" customFormat="true" ht="22.5" customHeight="true" spans="1:8">
      <c r="A361" s="6">
        <f>359</f>
        <v>359</v>
      </c>
      <c r="B361" s="6">
        <v>43070</v>
      </c>
      <c r="C361" s="6" t="s">
        <v>380</v>
      </c>
      <c r="D361" s="6" t="s">
        <v>14</v>
      </c>
      <c r="E361" s="6" t="s">
        <v>153</v>
      </c>
      <c r="F361" s="6" t="s">
        <v>12</v>
      </c>
      <c r="G361" s="6">
        <v>3</v>
      </c>
      <c r="H361" s="6">
        <v>2124</v>
      </c>
    </row>
    <row r="362" s="2" customFormat="true" ht="22.5" customHeight="true" spans="1:8">
      <c r="A362" s="6">
        <f>360</f>
        <v>360</v>
      </c>
      <c r="B362" s="6">
        <v>43070</v>
      </c>
      <c r="C362" s="6" t="s">
        <v>381</v>
      </c>
      <c r="D362" s="6" t="s">
        <v>10</v>
      </c>
      <c r="E362" s="6" t="s">
        <v>18</v>
      </c>
      <c r="F362" s="6" t="s">
        <v>12</v>
      </c>
      <c r="G362" s="6">
        <v>2</v>
      </c>
      <c r="H362" s="6">
        <v>1416</v>
      </c>
    </row>
    <row r="363" s="2" customFormat="true" ht="22.5" customHeight="true" spans="1:8">
      <c r="A363" s="6">
        <f>361</f>
        <v>361</v>
      </c>
      <c r="B363" s="6">
        <v>43070</v>
      </c>
      <c r="C363" s="6" t="s">
        <v>382</v>
      </c>
      <c r="D363" s="6" t="s">
        <v>10</v>
      </c>
      <c r="E363" s="6" t="s">
        <v>135</v>
      </c>
      <c r="F363" s="6" t="s">
        <v>12</v>
      </c>
      <c r="G363" s="6">
        <v>1</v>
      </c>
      <c r="H363" s="6">
        <v>708</v>
      </c>
    </row>
    <row r="364" s="2" customFormat="true" ht="22.5" customHeight="true" spans="1:8">
      <c r="A364" s="6">
        <f>362</f>
        <v>362</v>
      </c>
      <c r="B364" s="6">
        <v>43070</v>
      </c>
      <c r="C364" s="6" t="s">
        <v>383</v>
      </c>
      <c r="D364" s="6" t="s">
        <v>10</v>
      </c>
      <c r="E364" s="6" t="s">
        <v>139</v>
      </c>
      <c r="F364" s="6" t="s">
        <v>12</v>
      </c>
      <c r="G364" s="6">
        <v>1</v>
      </c>
      <c r="H364" s="6">
        <v>751</v>
      </c>
    </row>
    <row r="365" s="2" customFormat="true" ht="22.5" customHeight="true" spans="1:8">
      <c r="A365" s="6">
        <f>363</f>
        <v>363</v>
      </c>
      <c r="B365" s="6">
        <v>43070</v>
      </c>
      <c r="C365" s="6" t="s">
        <v>384</v>
      </c>
      <c r="D365" s="6" t="s">
        <v>14</v>
      </c>
      <c r="E365" s="6" t="s">
        <v>153</v>
      </c>
      <c r="F365" s="6" t="s">
        <v>12</v>
      </c>
      <c r="G365" s="6">
        <v>1</v>
      </c>
      <c r="H365" s="6">
        <v>732</v>
      </c>
    </row>
    <row r="366" s="2" customFormat="true" ht="22.5" customHeight="true" spans="1:8">
      <c r="A366" s="6">
        <f>364</f>
        <v>364</v>
      </c>
      <c r="B366" s="6">
        <v>43070</v>
      </c>
      <c r="C366" s="6" t="s">
        <v>385</v>
      </c>
      <c r="D366" s="6" t="s">
        <v>14</v>
      </c>
      <c r="E366" s="6" t="s">
        <v>143</v>
      </c>
      <c r="F366" s="6" t="s">
        <v>16</v>
      </c>
      <c r="G366" s="6">
        <v>1</v>
      </c>
      <c r="H366" s="6">
        <v>436</v>
      </c>
    </row>
    <row r="367" s="2" customFormat="true" ht="22.5" customHeight="true" spans="1:8">
      <c r="A367" s="6">
        <f>365</f>
        <v>365</v>
      </c>
      <c r="B367" s="6">
        <v>43070</v>
      </c>
      <c r="C367" s="6" t="s">
        <v>386</v>
      </c>
      <c r="D367" s="6" t="s">
        <v>10</v>
      </c>
      <c r="E367" s="6" t="s">
        <v>15</v>
      </c>
      <c r="F367" s="6" t="s">
        <v>16</v>
      </c>
      <c r="G367" s="6">
        <v>1</v>
      </c>
      <c r="H367" s="6">
        <v>668</v>
      </c>
    </row>
    <row r="368" s="2" customFormat="true" ht="22.5" customHeight="true" spans="1:8">
      <c r="A368" s="6">
        <f>366</f>
        <v>366</v>
      </c>
      <c r="B368" s="6">
        <v>43070</v>
      </c>
      <c r="C368" s="6" t="s">
        <v>387</v>
      </c>
      <c r="D368" s="6" t="s">
        <v>10</v>
      </c>
      <c r="E368" s="6" t="s">
        <v>25</v>
      </c>
      <c r="F368" s="6" t="s">
        <v>16</v>
      </c>
      <c r="G368" s="6">
        <v>1</v>
      </c>
      <c r="H368" s="6">
        <v>668</v>
      </c>
    </row>
    <row r="369" s="2" customFormat="true" ht="22.5" customHeight="true" spans="1:8">
      <c r="A369" s="6">
        <f>367</f>
        <v>367</v>
      </c>
      <c r="B369" s="6">
        <v>43070</v>
      </c>
      <c r="C369" s="6" t="s">
        <v>388</v>
      </c>
      <c r="D369" s="6" t="s">
        <v>10</v>
      </c>
      <c r="E369" s="6" t="s">
        <v>15</v>
      </c>
      <c r="F369" s="6" t="s">
        <v>12</v>
      </c>
      <c r="G369" s="6">
        <v>1</v>
      </c>
      <c r="H369" s="6">
        <v>708</v>
      </c>
    </row>
    <row r="370" s="2" customFormat="true" ht="22.5" customHeight="true" spans="1:8">
      <c r="A370" s="6">
        <f>368</f>
        <v>368</v>
      </c>
      <c r="B370" s="6">
        <v>43070</v>
      </c>
      <c r="C370" s="6" t="s">
        <v>389</v>
      </c>
      <c r="D370" s="6" t="s">
        <v>10</v>
      </c>
      <c r="E370" s="6" t="s">
        <v>189</v>
      </c>
      <c r="F370" s="6" t="s">
        <v>53</v>
      </c>
      <c r="G370" s="6">
        <v>2</v>
      </c>
      <c r="H370" s="6">
        <v>1425</v>
      </c>
    </row>
    <row r="371" s="2" customFormat="true" ht="22.5" customHeight="true" spans="1:8">
      <c r="A371" s="6">
        <f>369</f>
        <v>369</v>
      </c>
      <c r="B371" s="6">
        <v>43070</v>
      </c>
      <c r="C371" s="6" t="s">
        <v>390</v>
      </c>
      <c r="D371" s="6" t="s">
        <v>14</v>
      </c>
      <c r="E371" s="6" t="s">
        <v>189</v>
      </c>
      <c r="F371" s="6" t="s">
        <v>12</v>
      </c>
      <c r="G371" s="6">
        <v>4</v>
      </c>
      <c r="H371" s="6">
        <v>2524</v>
      </c>
    </row>
    <row r="372" s="2" customFormat="true" ht="22.5" customHeight="true" spans="1:8">
      <c r="A372" s="6">
        <f>370</f>
        <v>370</v>
      </c>
      <c r="B372" s="6">
        <v>43070</v>
      </c>
      <c r="C372" s="6" t="s">
        <v>391</v>
      </c>
      <c r="D372" s="6" t="s">
        <v>10</v>
      </c>
      <c r="E372" s="6" t="s">
        <v>36</v>
      </c>
      <c r="F372" s="6" t="s">
        <v>12</v>
      </c>
      <c r="G372" s="6">
        <v>2</v>
      </c>
      <c r="H372" s="6">
        <v>1339</v>
      </c>
    </row>
    <row r="373" s="2" customFormat="true" ht="22.5" customHeight="true" spans="1:8">
      <c r="A373" s="6">
        <f>371</f>
        <v>371</v>
      </c>
      <c r="B373" s="6">
        <v>43070</v>
      </c>
      <c r="C373" s="6" t="s">
        <v>392</v>
      </c>
      <c r="D373" s="6" t="s">
        <v>14</v>
      </c>
      <c r="E373" s="6" t="s">
        <v>61</v>
      </c>
      <c r="F373" s="6" t="s">
        <v>12</v>
      </c>
      <c r="G373" s="6">
        <v>5</v>
      </c>
      <c r="H373" s="6">
        <v>2645</v>
      </c>
    </row>
    <row r="374" s="2" customFormat="true" ht="22.5" customHeight="true" spans="1:8">
      <c r="A374" s="6">
        <f>372</f>
        <v>372</v>
      </c>
      <c r="B374" s="6">
        <v>43117</v>
      </c>
      <c r="C374" s="6" t="s">
        <v>393</v>
      </c>
      <c r="D374" s="6" t="s">
        <v>14</v>
      </c>
      <c r="E374" s="6" t="s">
        <v>36</v>
      </c>
      <c r="F374" s="6" t="s">
        <v>16</v>
      </c>
      <c r="G374" s="6">
        <v>2</v>
      </c>
      <c r="H374" s="6">
        <v>1182</v>
      </c>
    </row>
    <row r="375" s="2" customFormat="true" ht="22.5" customHeight="true" spans="1:8">
      <c r="A375" s="6">
        <f>373</f>
        <v>373</v>
      </c>
      <c r="B375" s="6">
        <v>43117</v>
      </c>
      <c r="C375" s="6" t="s">
        <v>394</v>
      </c>
      <c r="D375" s="6" t="s">
        <v>14</v>
      </c>
      <c r="E375" s="6" t="s">
        <v>36</v>
      </c>
      <c r="F375" s="6" t="s">
        <v>16</v>
      </c>
      <c r="G375" s="6">
        <v>2</v>
      </c>
      <c r="H375" s="6">
        <v>872</v>
      </c>
    </row>
    <row r="376" s="2" customFormat="true" ht="22.5" customHeight="true" spans="1:8">
      <c r="A376" s="6">
        <f>374</f>
        <v>374</v>
      </c>
      <c r="B376" s="6">
        <v>43070</v>
      </c>
      <c r="C376" s="6" t="s">
        <v>395</v>
      </c>
      <c r="D376" s="6" t="s">
        <v>14</v>
      </c>
      <c r="E376" s="6" t="s">
        <v>153</v>
      </c>
      <c r="F376" s="6" t="s">
        <v>12</v>
      </c>
      <c r="G376" s="6">
        <v>1</v>
      </c>
      <c r="H376" s="6">
        <v>631</v>
      </c>
    </row>
    <row r="377" s="2" customFormat="true" ht="22.5" customHeight="true" spans="1:8">
      <c r="A377" s="6">
        <f>375</f>
        <v>375</v>
      </c>
      <c r="B377" s="6">
        <v>43070</v>
      </c>
      <c r="C377" s="6" t="s">
        <v>396</v>
      </c>
      <c r="D377" s="6" t="s">
        <v>14</v>
      </c>
      <c r="E377" s="6" t="s">
        <v>170</v>
      </c>
      <c r="F377" s="6" t="s">
        <v>16</v>
      </c>
      <c r="G377" s="6">
        <v>2</v>
      </c>
      <c r="H377" s="6">
        <v>1104</v>
      </c>
    </row>
    <row r="378" s="2" customFormat="true" ht="22.5" customHeight="true" spans="1:8">
      <c r="A378" s="6">
        <f>376</f>
        <v>376</v>
      </c>
      <c r="B378" s="6">
        <v>43070</v>
      </c>
      <c r="C378" s="6" t="s">
        <v>397</v>
      </c>
      <c r="D378" s="6" t="s">
        <v>10</v>
      </c>
      <c r="E378" s="6" t="s">
        <v>133</v>
      </c>
      <c r="F378" s="6" t="s">
        <v>12</v>
      </c>
      <c r="G378" s="6">
        <v>2</v>
      </c>
      <c r="H378" s="6">
        <v>1339</v>
      </c>
    </row>
    <row r="379" s="2" customFormat="true" ht="22.5" customHeight="true" spans="1:8">
      <c r="A379" s="6">
        <f>377</f>
        <v>377</v>
      </c>
      <c r="B379" s="6">
        <v>43070</v>
      </c>
      <c r="C379" s="6" t="s">
        <v>398</v>
      </c>
      <c r="D379" s="6" t="s">
        <v>14</v>
      </c>
      <c r="E379" s="6" t="s">
        <v>18</v>
      </c>
      <c r="F379" s="6" t="s">
        <v>12</v>
      </c>
      <c r="G379" s="6">
        <v>2</v>
      </c>
      <c r="H379" s="6">
        <v>1416</v>
      </c>
    </row>
    <row r="380" s="2" customFormat="true" ht="22.5" customHeight="true" spans="1:8">
      <c r="A380" s="6">
        <f>378</f>
        <v>378</v>
      </c>
      <c r="B380" s="6">
        <v>43070</v>
      </c>
      <c r="C380" s="6" t="s">
        <v>399</v>
      </c>
      <c r="D380" s="6" t="s">
        <v>10</v>
      </c>
      <c r="E380" s="6" t="s">
        <v>18</v>
      </c>
      <c r="F380" s="6" t="s">
        <v>12</v>
      </c>
      <c r="G380" s="6">
        <v>1</v>
      </c>
      <c r="H380" s="6">
        <v>631</v>
      </c>
    </row>
    <row r="381" s="2" customFormat="true" ht="22.5" customHeight="true" spans="1:8">
      <c r="A381" s="6">
        <f>379</f>
        <v>379</v>
      </c>
      <c r="B381" s="6">
        <v>43070</v>
      </c>
      <c r="C381" s="6" t="s">
        <v>400</v>
      </c>
      <c r="D381" s="6" t="s">
        <v>14</v>
      </c>
      <c r="E381" s="6" t="s">
        <v>38</v>
      </c>
      <c r="F381" s="6" t="s">
        <v>12</v>
      </c>
      <c r="G381" s="6">
        <v>1</v>
      </c>
      <c r="H381" s="6">
        <v>708</v>
      </c>
    </row>
    <row r="382" s="2" customFormat="true" ht="22.5" customHeight="true" spans="1:8">
      <c r="A382" s="6">
        <f>380</f>
        <v>380</v>
      </c>
      <c r="B382" s="6">
        <v>43194</v>
      </c>
      <c r="C382" s="6" t="s">
        <v>401</v>
      </c>
      <c r="D382" s="6" t="s">
        <v>10</v>
      </c>
      <c r="E382" s="6" t="s">
        <v>402</v>
      </c>
      <c r="F382" s="6" t="s">
        <v>12</v>
      </c>
      <c r="G382" s="6">
        <v>1</v>
      </c>
      <c r="H382" s="6">
        <v>631</v>
      </c>
    </row>
    <row r="383" s="2" customFormat="true" ht="22.5" customHeight="true" spans="1:8">
      <c r="A383" s="6">
        <f>381</f>
        <v>381</v>
      </c>
      <c r="B383" s="6">
        <v>43194</v>
      </c>
      <c r="C383" s="6" t="s">
        <v>403</v>
      </c>
      <c r="D383" s="6" t="s">
        <v>10</v>
      </c>
      <c r="E383" s="6" t="s">
        <v>402</v>
      </c>
      <c r="F383" s="6" t="s">
        <v>16</v>
      </c>
      <c r="G383" s="6">
        <v>1</v>
      </c>
      <c r="H383" s="6">
        <v>668</v>
      </c>
    </row>
    <row r="384" s="2" customFormat="true" ht="22.5" customHeight="true" spans="1:8">
      <c r="A384" s="6">
        <f>382</f>
        <v>382</v>
      </c>
      <c r="B384" s="6">
        <v>43199</v>
      </c>
      <c r="C384" s="6" t="s">
        <v>404</v>
      </c>
      <c r="D384" s="6" t="s">
        <v>14</v>
      </c>
      <c r="E384" s="6" t="s">
        <v>25</v>
      </c>
      <c r="F384" s="6" t="s">
        <v>16</v>
      </c>
      <c r="G384" s="6">
        <v>2</v>
      </c>
      <c r="H384" s="6">
        <v>1259</v>
      </c>
    </row>
    <row r="385" s="2" customFormat="true" ht="22.5" customHeight="true" spans="1:8">
      <c r="A385" s="6">
        <f>383</f>
        <v>383</v>
      </c>
      <c r="B385" s="6">
        <v>43194</v>
      </c>
      <c r="C385" s="6" t="s">
        <v>405</v>
      </c>
      <c r="D385" s="6" t="s">
        <v>10</v>
      </c>
      <c r="E385" s="6" t="s">
        <v>402</v>
      </c>
      <c r="F385" s="6" t="s">
        <v>16</v>
      </c>
      <c r="G385" s="6">
        <v>1</v>
      </c>
      <c r="H385" s="6">
        <v>668</v>
      </c>
    </row>
    <row r="386" s="2" customFormat="true" ht="22.5" customHeight="true" spans="1:8">
      <c r="A386" s="6">
        <f>384</f>
        <v>384</v>
      </c>
      <c r="B386" s="6">
        <v>43194</v>
      </c>
      <c r="C386" s="6" t="s">
        <v>406</v>
      </c>
      <c r="D386" s="6" t="s">
        <v>14</v>
      </c>
      <c r="E386" s="6" t="s">
        <v>36</v>
      </c>
      <c r="F386" s="6" t="s">
        <v>12</v>
      </c>
      <c r="G386" s="6">
        <v>1</v>
      </c>
      <c r="H386" s="6">
        <v>708</v>
      </c>
    </row>
    <row r="387" s="2" customFormat="true" ht="22.5" customHeight="true" spans="1:8">
      <c r="A387" s="6">
        <f>385</f>
        <v>385</v>
      </c>
      <c r="B387" s="6">
        <v>43199</v>
      </c>
      <c r="C387" s="6" t="s">
        <v>407</v>
      </c>
      <c r="D387" s="6" t="s">
        <v>14</v>
      </c>
      <c r="E387" s="6" t="s">
        <v>135</v>
      </c>
      <c r="F387" s="6" t="s">
        <v>12</v>
      </c>
      <c r="G387" s="6">
        <v>4</v>
      </c>
      <c r="H387" s="6">
        <v>2291</v>
      </c>
    </row>
    <row r="388" s="2" customFormat="true" ht="22.5" customHeight="true" spans="1:8">
      <c r="A388" s="6">
        <f>386</f>
        <v>386</v>
      </c>
      <c r="B388" s="6">
        <v>43200</v>
      </c>
      <c r="C388" s="6" t="s">
        <v>408</v>
      </c>
      <c r="D388" s="6" t="s">
        <v>10</v>
      </c>
      <c r="E388" s="6" t="s">
        <v>11</v>
      </c>
      <c r="F388" s="6" t="s">
        <v>12</v>
      </c>
      <c r="G388" s="6">
        <v>2</v>
      </c>
      <c r="H388" s="6">
        <v>1107</v>
      </c>
    </row>
    <row r="389" s="2" customFormat="true" ht="22.5" customHeight="true" spans="1:8">
      <c r="A389" s="6">
        <f>387</f>
        <v>387</v>
      </c>
      <c r="B389" s="6">
        <v>43200</v>
      </c>
      <c r="C389" s="6" t="s">
        <v>409</v>
      </c>
      <c r="D389" s="6" t="s">
        <v>10</v>
      </c>
      <c r="E389" s="6" t="s">
        <v>11</v>
      </c>
      <c r="F389" s="6" t="s">
        <v>16</v>
      </c>
      <c r="G389" s="6">
        <v>1</v>
      </c>
      <c r="H389" s="6">
        <v>591</v>
      </c>
    </row>
    <row r="390" s="2" customFormat="true" ht="22.5" customHeight="true" spans="1:8">
      <c r="A390" s="6">
        <f>388</f>
        <v>388</v>
      </c>
      <c r="B390" s="6">
        <v>43194</v>
      </c>
      <c r="C390" s="6" t="s">
        <v>410</v>
      </c>
      <c r="D390" s="6" t="s">
        <v>14</v>
      </c>
      <c r="E390" s="6" t="s">
        <v>143</v>
      </c>
      <c r="F390" s="6" t="s">
        <v>16</v>
      </c>
      <c r="G390" s="6">
        <v>1</v>
      </c>
      <c r="H390" s="6">
        <v>591</v>
      </c>
    </row>
    <row r="391" s="2" customFormat="true" ht="22.5" customHeight="true" spans="1:8">
      <c r="A391" s="6">
        <f>389</f>
        <v>389</v>
      </c>
      <c r="B391" s="6">
        <v>43199</v>
      </c>
      <c r="C391" s="6" t="s">
        <v>245</v>
      </c>
      <c r="D391" s="6" t="s">
        <v>14</v>
      </c>
      <c r="E391" s="6" t="s">
        <v>189</v>
      </c>
      <c r="F391" s="6" t="s">
        <v>12</v>
      </c>
      <c r="G391" s="6">
        <v>2</v>
      </c>
      <c r="H391" s="6">
        <v>1339</v>
      </c>
    </row>
    <row r="392" s="2" customFormat="true" ht="22.5" customHeight="true" spans="1:8">
      <c r="A392" s="6">
        <f>390</f>
        <v>390</v>
      </c>
      <c r="B392" s="6">
        <v>43198</v>
      </c>
      <c r="C392" s="6" t="s">
        <v>411</v>
      </c>
      <c r="D392" s="6" t="s">
        <v>14</v>
      </c>
      <c r="E392" s="6" t="s">
        <v>153</v>
      </c>
      <c r="F392" s="6" t="s">
        <v>16</v>
      </c>
      <c r="G392" s="6">
        <v>2</v>
      </c>
      <c r="H392" s="6">
        <v>1259</v>
      </c>
    </row>
    <row r="393" s="2" customFormat="true" ht="22.5" customHeight="true" spans="1:8">
      <c r="A393" s="6">
        <f>391</f>
        <v>391</v>
      </c>
      <c r="B393" s="6">
        <v>43198</v>
      </c>
      <c r="C393" s="6" t="s">
        <v>412</v>
      </c>
      <c r="D393" s="6" t="s">
        <v>14</v>
      </c>
      <c r="E393" s="6" t="s">
        <v>133</v>
      </c>
      <c r="F393" s="6" t="s">
        <v>16</v>
      </c>
      <c r="G393" s="6">
        <v>1</v>
      </c>
      <c r="H393" s="6">
        <v>436</v>
      </c>
    </row>
    <row r="394" s="2" customFormat="true" ht="22.5" customHeight="true" spans="1:8">
      <c r="A394" s="6">
        <f>392</f>
        <v>392</v>
      </c>
      <c r="B394" s="6">
        <v>43199</v>
      </c>
      <c r="C394" s="6" t="s">
        <v>413</v>
      </c>
      <c r="D394" s="6" t="s">
        <v>10</v>
      </c>
      <c r="E394" s="6" t="s">
        <v>11</v>
      </c>
      <c r="F394" s="6" t="s">
        <v>16</v>
      </c>
      <c r="G394" s="6">
        <v>1</v>
      </c>
      <c r="H394" s="6">
        <v>668</v>
      </c>
    </row>
    <row r="395" s="2" customFormat="true" ht="22.5" customHeight="true" spans="1:8">
      <c r="A395" s="6">
        <f>393</f>
        <v>393</v>
      </c>
      <c r="B395" s="6">
        <v>43198</v>
      </c>
      <c r="C395" s="6" t="s">
        <v>414</v>
      </c>
      <c r="D395" s="6" t="s">
        <v>14</v>
      </c>
      <c r="E395" s="6" t="s">
        <v>153</v>
      </c>
      <c r="F395" s="6" t="s">
        <v>12</v>
      </c>
      <c r="G395" s="6">
        <v>4</v>
      </c>
      <c r="H395" s="6">
        <v>2054</v>
      </c>
    </row>
    <row r="396" s="2" customFormat="true" ht="22.5" customHeight="true" spans="1:8">
      <c r="A396" s="6">
        <f>394</f>
        <v>394</v>
      </c>
      <c r="B396" s="6">
        <v>43199</v>
      </c>
      <c r="C396" s="6" t="s">
        <v>415</v>
      </c>
      <c r="D396" s="6" t="s">
        <v>10</v>
      </c>
      <c r="E396" s="6" t="s">
        <v>25</v>
      </c>
      <c r="F396" s="6" t="s">
        <v>16</v>
      </c>
      <c r="G396" s="6">
        <v>1</v>
      </c>
      <c r="H396" s="6">
        <v>436</v>
      </c>
    </row>
    <row r="397" s="2" customFormat="true" ht="22.5" customHeight="true" spans="1:8">
      <c r="A397" s="6">
        <f>395</f>
        <v>395</v>
      </c>
      <c r="B397" s="6">
        <v>43199</v>
      </c>
      <c r="C397" s="6" t="s">
        <v>416</v>
      </c>
      <c r="D397" s="6" t="s">
        <v>14</v>
      </c>
      <c r="E397" s="6" t="s">
        <v>11</v>
      </c>
      <c r="F397" s="6" t="s">
        <v>12</v>
      </c>
      <c r="G397" s="6">
        <v>1</v>
      </c>
      <c r="H397" s="6">
        <v>708</v>
      </c>
    </row>
    <row r="398" s="2" customFormat="true" ht="22.5" customHeight="true" spans="1:8">
      <c r="A398" s="6">
        <f>396</f>
        <v>396</v>
      </c>
      <c r="B398" s="6">
        <v>43200</v>
      </c>
      <c r="C398" s="6" t="s">
        <v>417</v>
      </c>
      <c r="D398" s="6" t="s">
        <v>14</v>
      </c>
      <c r="E398" s="6" t="s">
        <v>18</v>
      </c>
      <c r="F398" s="6" t="s">
        <v>53</v>
      </c>
      <c r="G398" s="6">
        <v>1</v>
      </c>
      <c r="H398" s="6">
        <v>751</v>
      </c>
    </row>
    <row r="399" s="2" customFormat="true" ht="22.5" customHeight="true" spans="1:8">
      <c r="A399" s="6">
        <f>397</f>
        <v>397</v>
      </c>
      <c r="B399" s="6">
        <v>43194</v>
      </c>
      <c r="C399" s="6" t="s">
        <v>418</v>
      </c>
      <c r="D399" s="6" t="s">
        <v>10</v>
      </c>
      <c r="E399" s="6" t="s">
        <v>402</v>
      </c>
      <c r="F399" s="6" t="s">
        <v>16</v>
      </c>
      <c r="G399" s="6">
        <v>4</v>
      </c>
      <c r="H399" s="6">
        <v>2441</v>
      </c>
    </row>
    <row r="400" s="2" customFormat="true" ht="22.5" customHeight="true" spans="1:8">
      <c r="A400" s="6">
        <f>398</f>
        <v>398</v>
      </c>
      <c r="B400" s="6">
        <v>43300</v>
      </c>
      <c r="C400" s="6" t="s">
        <v>419</v>
      </c>
      <c r="D400" s="6" t="s">
        <v>10</v>
      </c>
      <c r="E400" s="6" t="s">
        <v>15</v>
      </c>
      <c r="F400" s="6" t="s">
        <v>16</v>
      </c>
      <c r="G400" s="6">
        <v>1</v>
      </c>
      <c r="H400" s="6">
        <v>668</v>
      </c>
    </row>
    <row r="401" s="2" customFormat="true" ht="22.5" customHeight="true" spans="1:8">
      <c r="A401" s="6">
        <f>399</f>
        <v>399</v>
      </c>
      <c r="B401" s="6">
        <v>43300</v>
      </c>
      <c r="C401" s="6" t="s">
        <v>420</v>
      </c>
      <c r="D401" s="6" t="s">
        <v>10</v>
      </c>
      <c r="E401" s="6" t="s">
        <v>402</v>
      </c>
      <c r="F401" s="6" t="s">
        <v>16</v>
      </c>
      <c r="G401" s="6">
        <v>1</v>
      </c>
      <c r="H401" s="6">
        <v>591</v>
      </c>
    </row>
    <row r="402" s="2" customFormat="true" ht="22.5" customHeight="true" spans="1:8">
      <c r="A402" s="6">
        <f>400</f>
        <v>400</v>
      </c>
      <c r="B402" s="6">
        <v>43300</v>
      </c>
      <c r="C402" s="6" t="s">
        <v>421</v>
      </c>
      <c r="D402" s="6" t="s">
        <v>10</v>
      </c>
      <c r="E402" s="6" t="s">
        <v>15</v>
      </c>
      <c r="F402" s="6" t="s">
        <v>16</v>
      </c>
      <c r="G402" s="6">
        <v>1</v>
      </c>
      <c r="H402" s="6">
        <v>436</v>
      </c>
    </row>
    <row r="403" s="2" customFormat="true" ht="22.5" customHeight="true" spans="1:8">
      <c r="A403" s="6">
        <f>401</f>
        <v>401</v>
      </c>
      <c r="B403" s="6">
        <v>43308</v>
      </c>
      <c r="C403" s="6" t="s">
        <v>422</v>
      </c>
      <c r="D403" s="6" t="s">
        <v>14</v>
      </c>
      <c r="E403" s="6" t="s">
        <v>18</v>
      </c>
      <c r="F403" s="6" t="s">
        <v>53</v>
      </c>
      <c r="G403" s="6">
        <v>1</v>
      </c>
      <c r="H403" s="6">
        <v>751</v>
      </c>
    </row>
    <row r="404" s="2" customFormat="true" ht="22.5" customHeight="true" spans="1:8">
      <c r="A404" s="6">
        <f>402</f>
        <v>402</v>
      </c>
      <c r="B404" s="6">
        <v>43308</v>
      </c>
      <c r="C404" s="6" t="s">
        <v>423</v>
      </c>
      <c r="D404" s="6" t="s">
        <v>14</v>
      </c>
      <c r="E404" s="6" t="s">
        <v>133</v>
      </c>
      <c r="F404" s="6" t="s">
        <v>16</v>
      </c>
      <c r="G404" s="6">
        <v>2</v>
      </c>
      <c r="H404" s="6">
        <v>1182</v>
      </c>
    </row>
    <row r="405" s="2" customFormat="true" ht="22.5" customHeight="true" spans="1:8">
      <c r="A405" s="6">
        <f>403</f>
        <v>403</v>
      </c>
      <c r="B405" s="6">
        <v>43308</v>
      </c>
      <c r="C405" s="6" t="s">
        <v>424</v>
      </c>
      <c r="D405" s="6" t="s">
        <v>10</v>
      </c>
      <c r="E405" s="6" t="s">
        <v>61</v>
      </c>
      <c r="F405" s="6" t="s">
        <v>16</v>
      </c>
      <c r="G405" s="6">
        <v>2</v>
      </c>
      <c r="H405" s="6">
        <v>1104</v>
      </c>
    </row>
    <row r="406" s="2" customFormat="true" ht="22.5" customHeight="true" spans="1:8">
      <c r="A406" s="6">
        <f>404</f>
        <v>404</v>
      </c>
      <c r="B406" s="6">
        <v>43308</v>
      </c>
      <c r="C406" s="6" t="s">
        <v>425</v>
      </c>
      <c r="D406" s="6" t="s">
        <v>14</v>
      </c>
      <c r="E406" s="6" t="s">
        <v>61</v>
      </c>
      <c r="F406" s="6" t="s">
        <v>12</v>
      </c>
      <c r="G406" s="6">
        <v>1</v>
      </c>
      <c r="H406" s="6">
        <v>591</v>
      </c>
    </row>
    <row r="407" s="2" customFormat="true" ht="22.5" customHeight="true" spans="1:8">
      <c r="A407" s="6">
        <f>405</f>
        <v>405</v>
      </c>
      <c r="B407" s="6">
        <v>43308</v>
      </c>
      <c r="C407" s="6" t="s">
        <v>426</v>
      </c>
      <c r="D407" s="6" t="s">
        <v>14</v>
      </c>
      <c r="E407" s="6" t="s">
        <v>61</v>
      </c>
      <c r="F407" s="6" t="s">
        <v>16</v>
      </c>
      <c r="G407" s="6">
        <v>3</v>
      </c>
      <c r="H407" s="6">
        <v>1618</v>
      </c>
    </row>
    <row r="408" s="2" customFormat="true" ht="22.5" customHeight="true" spans="1:8">
      <c r="A408" s="6">
        <f>406</f>
        <v>406</v>
      </c>
      <c r="B408" s="6">
        <v>43308</v>
      </c>
      <c r="C408" s="6" t="s">
        <v>427</v>
      </c>
      <c r="D408" s="6" t="s">
        <v>10</v>
      </c>
      <c r="E408" s="6" t="s">
        <v>133</v>
      </c>
      <c r="F408" s="6" t="s">
        <v>12</v>
      </c>
      <c r="G408" s="6">
        <v>1</v>
      </c>
      <c r="H408" s="6">
        <v>631</v>
      </c>
    </row>
    <row r="409" s="2" customFormat="true" ht="22.5" customHeight="true" spans="1:8">
      <c r="A409" s="6">
        <f>407</f>
        <v>407</v>
      </c>
      <c r="B409" s="6">
        <v>43308</v>
      </c>
      <c r="C409" s="6" t="s">
        <v>428</v>
      </c>
      <c r="D409" s="6" t="s">
        <v>14</v>
      </c>
      <c r="E409" s="6" t="s">
        <v>139</v>
      </c>
      <c r="F409" s="6" t="s">
        <v>16</v>
      </c>
      <c r="G409" s="6">
        <v>1</v>
      </c>
      <c r="H409" s="6">
        <v>591</v>
      </c>
    </row>
    <row r="410" s="2" customFormat="true" ht="22.5" customHeight="true" spans="1:8">
      <c r="A410" s="6">
        <f>408</f>
        <v>408</v>
      </c>
      <c r="B410" s="6">
        <v>43308</v>
      </c>
      <c r="C410" s="6" t="s">
        <v>429</v>
      </c>
      <c r="D410" s="6" t="s">
        <v>10</v>
      </c>
      <c r="E410" s="6" t="s">
        <v>135</v>
      </c>
      <c r="F410" s="6" t="s">
        <v>16</v>
      </c>
      <c r="G410" s="6">
        <v>1</v>
      </c>
      <c r="H410" s="6">
        <v>591</v>
      </c>
    </row>
    <row r="411" s="2" customFormat="true" ht="22.5" customHeight="true" spans="1:8">
      <c r="A411" s="6">
        <f>409</f>
        <v>409</v>
      </c>
      <c r="B411" s="6">
        <v>43311</v>
      </c>
      <c r="C411" s="6" t="s">
        <v>430</v>
      </c>
      <c r="D411" s="6" t="s">
        <v>14</v>
      </c>
      <c r="E411" s="6" t="s">
        <v>170</v>
      </c>
      <c r="F411" s="6" t="s">
        <v>12</v>
      </c>
      <c r="G411" s="6">
        <v>4</v>
      </c>
      <c r="H411" s="6">
        <v>2286</v>
      </c>
    </row>
    <row r="412" s="2" customFormat="true" ht="22.5" customHeight="true" spans="1:8">
      <c r="A412" s="6">
        <f>410</f>
        <v>410</v>
      </c>
      <c r="B412" s="6">
        <v>43308</v>
      </c>
      <c r="C412" s="6" t="s">
        <v>399</v>
      </c>
      <c r="D412" s="6" t="s">
        <v>10</v>
      </c>
      <c r="E412" s="6" t="s">
        <v>135</v>
      </c>
      <c r="F412" s="6" t="s">
        <v>16</v>
      </c>
      <c r="G412" s="6">
        <v>1</v>
      </c>
      <c r="H412" s="6">
        <v>591</v>
      </c>
    </row>
    <row r="413" s="2" customFormat="true" ht="22.5" customHeight="true" spans="1:8">
      <c r="A413" s="6">
        <f>411</f>
        <v>411</v>
      </c>
      <c r="B413" s="6">
        <v>43300</v>
      </c>
      <c r="C413" s="6" t="s">
        <v>431</v>
      </c>
      <c r="D413" s="6" t="s">
        <v>10</v>
      </c>
      <c r="E413" s="6" t="s">
        <v>143</v>
      </c>
      <c r="F413" s="6" t="s">
        <v>12</v>
      </c>
      <c r="G413" s="6">
        <v>1</v>
      </c>
      <c r="H413" s="6">
        <v>631</v>
      </c>
    </row>
    <row r="414" s="2" customFormat="true" ht="22.5" customHeight="true" spans="1:8">
      <c r="A414" s="6">
        <f>412</f>
        <v>412</v>
      </c>
      <c r="B414" s="6">
        <v>43308</v>
      </c>
      <c r="C414" s="6" t="s">
        <v>432</v>
      </c>
      <c r="D414" s="6" t="s">
        <v>10</v>
      </c>
      <c r="E414" s="6" t="s">
        <v>133</v>
      </c>
      <c r="F414" s="6" t="s">
        <v>16</v>
      </c>
      <c r="G414" s="6">
        <v>2</v>
      </c>
      <c r="H414" s="6">
        <v>872</v>
      </c>
    </row>
    <row r="415" s="2" customFormat="true" ht="22.5" customHeight="true" spans="1:8">
      <c r="A415" s="6">
        <f>413</f>
        <v>413</v>
      </c>
      <c r="B415" s="6">
        <v>43308</v>
      </c>
      <c r="C415" s="6" t="s">
        <v>433</v>
      </c>
      <c r="D415" s="6" t="s">
        <v>10</v>
      </c>
      <c r="E415" s="6" t="s">
        <v>135</v>
      </c>
      <c r="F415" s="6" t="s">
        <v>16</v>
      </c>
      <c r="G415" s="6">
        <v>2</v>
      </c>
      <c r="H415" s="6">
        <v>1027</v>
      </c>
    </row>
    <row r="416" s="2" customFormat="true" ht="22.5" customHeight="true" spans="1:8">
      <c r="A416" s="6">
        <f>414</f>
        <v>414</v>
      </c>
      <c r="B416" s="6">
        <v>43308</v>
      </c>
      <c r="C416" s="6" t="s">
        <v>434</v>
      </c>
      <c r="D416" s="6" t="s">
        <v>14</v>
      </c>
      <c r="E416" s="6" t="s">
        <v>135</v>
      </c>
      <c r="F416" s="6" t="s">
        <v>12</v>
      </c>
      <c r="G416" s="6">
        <v>1</v>
      </c>
      <c r="H416" s="6">
        <v>631</v>
      </c>
    </row>
    <row r="417" s="2" customFormat="true" ht="22.5" customHeight="true" spans="1:8">
      <c r="A417" s="6">
        <f>415</f>
        <v>415</v>
      </c>
      <c r="B417" s="6">
        <v>43308</v>
      </c>
      <c r="C417" s="6" t="s">
        <v>435</v>
      </c>
      <c r="D417" s="6" t="s">
        <v>14</v>
      </c>
      <c r="E417" s="6" t="s">
        <v>139</v>
      </c>
      <c r="F417" s="6" t="s">
        <v>16</v>
      </c>
      <c r="G417" s="6">
        <v>1</v>
      </c>
      <c r="H417" s="6">
        <v>668</v>
      </c>
    </row>
    <row r="418" s="2" customFormat="true" ht="22.5" customHeight="true" spans="1:8">
      <c r="A418" s="6">
        <f>416</f>
        <v>416</v>
      </c>
      <c r="B418" s="6">
        <v>43308</v>
      </c>
      <c r="C418" s="6" t="s">
        <v>436</v>
      </c>
      <c r="D418" s="6" t="s">
        <v>14</v>
      </c>
      <c r="E418" s="6" t="s">
        <v>61</v>
      </c>
      <c r="F418" s="6" t="s">
        <v>16</v>
      </c>
      <c r="G418" s="6">
        <v>1</v>
      </c>
      <c r="H418" s="6">
        <v>668</v>
      </c>
    </row>
    <row r="419" s="2" customFormat="true" ht="22.5" customHeight="true" spans="1:8">
      <c r="A419" s="6">
        <f>417</f>
        <v>417</v>
      </c>
      <c r="B419" s="6">
        <v>43311</v>
      </c>
      <c r="C419" s="6" t="s">
        <v>437</v>
      </c>
      <c r="D419" s="6" t="s">
        <v>14</v>
      </c>
      <c r="E419" s="6" t="s">
        <v>170</v>
      </c>
      <c r="F419" s="6" t="s">
        <v>12</v>
      </c>
      <c r="G419" s="6">
        <v>1</v>
      </c>
      <c r="H419" s="6">
        <v>708</v>
      </c>
    </row>
    <row r="420" s="2" customFormat="true" ht="22.5" customHeight="true" spans="1:8">
      <c r="A420" s="6">
        <f>418</f>
        <v>418</v>
      </c>
      <c r="B420" s="6">
        <v>43308</v>
      </c>
      <c r="C420" s="6" t="s">
        <v>438</v>
      </c>
      <c r="D420" s="6" t="s">
        <v>14</v>
      </c>
      <c r="E420" s="6" t="s">
        <v>133</v>
      </c>
      <c r="F420" s="6" t="s">
        <v>16</v>
      </c>
      <c r="G420" s="6">
        <v>3</v>
      </c>
      <c r="H420" s="6">
        <v>1695</v>
      </c>
    </row>
    <row r="421" s="2" customFormat="true" ht="22.5" customHeight="true" spans="1:8">
      <c r="A421" s="6">
        <f>419</f>
        <v>419</v>
      </c>
      <c r="B421" s="6">
        <v>43311</v>
      </c>
      <c r="C421" s="6" t="s">
        <v>439</v>
      </c>
      <c r="D421" s="6" t="s">
        <v>14</v>
      </c>
      <c r="E421" s="6" t="s">
        <v>170</v>
      </c>
      <c r="F421" s="6" t="s">
        <v>12</v>
      </c>
      <c r="G421" s="6">
        <v>1</v>
      </c>
      <c r="H421" s="6">
        <v>708</v>
      </c>
    </row>
    <row r="422" s="2" customFormat="true" ht="22.5" customHeight="true" spans="1:8">
      <c r="A422" s="6">
        <f>420</f>
        <v>420</v>
      </c>
      <c r="B422" s="6">
        <v>43311</v>
      </c>
      <c r="C422" s="6" t="s">
        <v>440</v>
      </c>
      <c r="D422" s="6" t="s">
        <v>14</v>
      </c>
      <c r="E422" s="6" t="s">
        <v>153</v>
      </c>
      <c r="F422" s="6" t="s">
        <v>12</v>
      </c>
      <c r="G422" s="6">
        <v>1</v>
      </c>
      <c r="H422" s="6">
        <v>708</v>
      </c>
    </row>
    <row r="423" s="2" customFormat="true" ht="22.5" customHeight="true" spans="1:8">
      <c r="A423" s="6">
        <f>421</f>
        <v>421</v>
      </c>
      <c r="B423" s="6">
        <v>43384</v>
      </c>
      <c r="C423" s="6" t="s">
        <v>441</v>
      </c>
      <c r="D423" s="6" t="s">
        <v>14</v>
      </c>
      <c r="E423" s="6" t="s">
        <v>36</v>
      </c>
      <c r="F423" s="6" t="s">
        <v>16</v>
      </c>
      <c r="G423" s="6">
        <v>2</v>
      </c>
      <c r="H423" s="6">
        <v>1336</v>
      </c>
    </row>
    <row r="424" s="2" customFormat="true" ht="22.5" customHeight="true" spans="1:8">
      <c r="A424" s="6">
        <f>422</f>
        <v>422</v>
      </c>
      <c r="B424" s="6">
        <v>43384</v>
      </c>
      <c r="C424" s="6" t="s">
        <v>442</v>
      </c>
      <c r="D424" s="6" t="s">
        <v>10</v>
      </c>
      <c r="E424" s="6" t="s">
        <v>36</v>
      </c>
      <c r="F424" s="6" t="s">
        <v>16</v>
      </c>
      <c r="G424" s="6">
        <v>1</v>
      </c>
      <c r="H424" s="6">
        <v>668</v>
      </c>
    </row>
    <row r="425" s="2" customFormat="true" ht="22.5" customHeight="true" spans="1:8">
      <c r="A425" s="6">
        <f>423</f>
        <v>423</v>
      </c>
      <c r="B425" s="6">
        <v>43384</v>
      </c>
      <c r="C425" s="6" t="s">
        <v>443</v>
      </c>
      <c r="D425" s="6" t="s">
        <v>14</v>
      </c>
      <c r="E425" s="6" t="s">
        <v>36</v>
      </c>
      <c r="F425" s="6" t="s">
        <v>16</v>
      </c>
      <c r="G425" s="6">
        <v>1</v>
      </c>
      <c r="H425" s="6">
        <v>668</v>
      </c>
    </row>
    <row r="426" s="2" customFormat="true" ht="22.5" customHeight="true" spans="1:8">
      <c r="A426" s="6">
        <f>424</f>
        <v>424</v>
      </c>
      <c r="B426" s="6">
        <v>43384</v>
      </c>
      <c r="C426" s="6" t="s">
        <v>444</v>
      </c>
      <c r="D426" s="6" t="s">
        <v>14</v>
      </c>
      <c r="E426" s="6" t="s">
        <v>402</v>
      </c>
      <c r="F426" s="6" t="s">
        <v>16</v>
      </c>
      <c r="G426" s="6">
        <v>2</v>
      </c>
      <c r="H426" s="6">
        <v>1336</v>
      </c>
    </row>
    <row r="427" s="2" customFormat="true" ht="22.5" customHeight="true" spans="1:8">
      <c r="A427" s="6">
        <f>425</f>
        <v>425</v>
      </c>
      <c r="B427" s="6">
        <v>43384</v>
      </c>
      <c r="C427" s="6" t="s">
        <v>445</v>
      </c>
      <c r="D427" s="6" t="s">
        <v>14</v>
      </c>
      <c r="E427" s="6" t="s">
        <v>402</v>
      </c>
      <c r="F427" s="6" t="s">
        <v>16</v>
      </c>
      <c r="G427" s="6">
        <v>1</v>
      </c>
      <c r="H427" s="6">
        <v>668</v>
      </c>
    </row>
    <row r="428" s="2" customFormat="true" ht="22.5" customHeight="true" spans="1:8">
      <c r="A428" s="6">
        <f>426</f>
        <v>426</v>
      </c>
      <c r="B428" s="6">
        <v>43384</v>
      </c>
      <c r="C428" s="6" t="s">
        <v>446</v>
      </c>
      <c r="D428" s="6" t="s">
        <v>14</v>
      </c>
      <c r="E428" s="6" t="s">
        <v>402</v>
      </c>
      <c r="F428" s="6" t="s">
        <v>16</v>
      </c>
      <c r="G428" s="6">
        <v>1</v>
      </c>
      <c r="H428" s="6">
        <v>591</v>
      </c>
    </row>
    <row r="429" s="2" customFormat="true" ht="22.5" customHeight="true" spans="1:8">
      <c r="A429" s="6">
        <f>427</f>
        <v>427</v>
      </c>
      <c r="B429" s="6">
        <v>43384</v>
      </c>
      <c r="C429" s="6" t="s">
        <v>447</v>
      </c>
      <c r="D429" s="6" t="s">
        <v>10</v>
      </c>
      <c r="E429" s="6" t="s">
        <v>402</v>
      </c>
      <c r="F429" s="6" t="s">
        <v>16</v>
      </c>
      <c r="G429" s="6">
        <v>1</v>
      </c>
      <c r="H429" s="6">
        <v>668</v>
      </c>
    </row>
    <row r="430" s="2" customFormat="true" ht="22.5" customHeight="true" spans="1:8">
      <c r="A430" s="6">
        <f>428</f>
        <v>428</v>
      </c>
      <c r="B430" s="6">
        <v>43384</v>
      </c>
      <c r="C430" s="6" t="s">
        <v>448</v>
      </c>
      <c r="D430" s="6" t="s">
        <v>10</v>
      </c>
      <c r="E430" s="6" t="s">
        <v>402</v>
      </c>
      <c r="F430" s="6" t="s">
        <v>16</v>
      </c>
      <c r="G430" s="6">
        <v>3</v>
      </c>
      <c r="H430" s="6">
        <v>2004</v>
      </c>
    </row>
    <row r="431" s="2" customFormat="true" ht="22.5" customHeight="true" spans="1:8">
      <c r="A431" s="6">
        <f>429</f>
        <v>429</v>
      </c>
      <c r="B431" s="6">
        <v>43384</v>
      </c>
      <c r="C431" s="6" t="s">
        <v>449</v>
      </c>
      <c r="D431" s="6" t="s">
        <v>14</v>
      </c>
      <c r="E431" s="6" t="s">
        <v>143</v>
      </c>
      <c r="F431" s="6" t="s">
        <v>16</v>
      </c>
      <c r="G431" s="6">
        <v>2</v>
      </c>
      <c r="H431" s="6">
        <v>1259</v>
      </c>
    </row>
    <row r="432" s="2" customFormat="true" ht="22.5" customHeight="true" spans="1:8">
      <c r="A432" s="6">
        <f>430</f>
        <v>430</v>
      </c>
      <c r="B432" s="6">
        <v>43384</v>
      </c>
      <c r="C432" s="6" t="s">
        <v>450</v>
      </c>
      <c r="D432" s="6" t="s">
        <v>10</v>
      </c>
      <c r="E432" s="6" t="s">
        <v>36</v>
      </c>
      <c r="F432" s="6" t="s">
        <v>16</v>
      </c>
      <c r="G432" s="6">
        <v>2</v>
      </c>
      <c r="H432" s="6">
        <v>872</v>
      </c>
    </row>
    <row r="433" s="2" customFormat="true" ht="22.5" customHeight="true" spans="1:8">
      <c r="A433" s="6">
        <f>431</f>
        <v>431</v>
      </c>
      <c r="B433" s="6">
        <v>43417</v>
      </c>
      <c r="C433" s="6" t="s">
        <v>451</v>
      </c>
      <c r="D433" s="6" t="s">
        <v>10</v>
      </c>
      <c r="E433" s="6" t="s">
        <v>25</v>
      </c>
      <c r="F433" s="6" t="s">
        <v>16</v>
      </c>
      <c r="G433" s="6">
        <v>3</v>
      </c>
      <c r="H433" s="6">
        <v>1618</v>
      </c>
    </row>
    <row r="434" s="2" customFormat="true" ht="22.5" customHeight="true" spans="1:8">
      <c r="A434" s="6">
        <f>432</f>
        <v>432</v>
      </c>
      <c r="B434" s="6">
        <v>43418</v>
      </c>
      <c r="C434" s="6" t="s">
        <v>452</v>
      </c>
      <c r="D434" s="6" t="s">
        <v>10</v>
      </c>
      <c r="E434" s="6" t="s">
        <v>11</v>
      </c>
      <c r="F434" s="6" t="s">
        <v>53</v>
      </c>
      <c r="G434" s="6">
        <v>1</v>
      </c>
      <c r="H434" s="6">
        <v>751</v>
      </c>
    </row>
    <row r="435" s="2" customFormat="true" ht="22.5" customHeight="true" spans="1:8">
      <c r="A435" s="6">
        <f>433</f>
        <v>433</v>
      </c>
      <c r="B435" s="6">
        <v>43418</v>
      </c>
      <c r="C435" s="6" t="s">
        <v>453</v>
      </c>
      <c r="D435" s="6" t="s">
        <v>14</v>
      </c>
      <c r="E435" s="6" t="s">
        <v>11</v>
      </c>
      <c r="F435" s="6" t="s">
        <v>53</v>
      </c>
      <c r="G435" s="6">
        <v>1</v>
      </c>
      <c r="H435" s="6">
        <v>751</v>
      </c>
    </row>
    <row r="436" s="2" customFormat="true" ht="22.5" customHeight="true" spans="1:8">
      <c r="A436" s="6">
        <f>434</f>
        <v>434</v>
      </c>
      <c r="B436" s="6">
        <v>43418</v>
      </c>
      <c r="C436" s="6" t="s">
        <v>454</v>
      </c>
      <c r="D436" s="6" t="s">
        <v>14</v>
      </c>
      <c r="E436" s="6" t="s">
        <v>135</v>
      </c>
      <c r="F436" s="6" t="s">
        <v>12</v>
      </c>
      <c r="G436" s="6">
        <v>2</v>
      </c>
      <c r="H436" s="6">
        <v>1262</v>
      </c>
    </row>
    <row r="437" s="2" customFormat="true" ht="22.5" customHeight="true" spans="1:8">
      <c r="A437" s="6">
        <f>435</f>
        <v>435</v>
      </c>
      <c r="B437" s="6">
        <v>43418</v>
      </c>
      <c r="C437" s="6" t="s">
        <v>455</v>
      </c>
      <c r="D437" s="6" t="s">
        <v>14</v>
      </c>
      <c r="E437" s="6" t="s">
        <v>38</v>
      </c>
      <c r="F437" s="6" t="s">
        <v>12</v>
      </c>
      <c r="G437" s="6">
        <v>2</v>
      </c>
      <c r="H437" s="6">
        <v>1262</v>
      </c>
    </row>
    <row r="438" s="2" customFormat="true" ht="22.5" customHeight="true" spans="1:8">
      <c r="A438" s="6">
        <f>436</f>
        <v>436</v>
      </c>
      <c r="B438" s="6">
        <v>43418</v>
      </c>
      <c r="C438" s="6" t="s">
        <v>456</v>
      </c>
      <c r="D438" s="6" t="s">
        <v>14</v>
      </c>
      <c r="E438" s="6" t="s">
        <v>135</v>
      </c>
      <c r="F438" s="6" t="s">
        <v>16</v>
      </c>
      <c r="G438" s="6">
        <v>2</v>
      </c>
      <c r="H438" s="6">
        <v>1259</v>
      </c>
    </row>
    <row r="439" s="2" customFormat="true" ht="22.5" customHeight="true" spans="1:8">
      <c r="A439" s="6">
        <f>437</f>
        <v>437</v>
      </c>
      <c r="B439" s="6">
        <v>43417</v>
      </c>
      <c r="C439" s="6" t="s">
        <v>457</v>
      </c>
      <c r="D439" s="6" t="s">
        <v>14</v>
      </c>
      <c r="E439" s="6" t="s">
        <v>18</v>
      </c>
      <c r="F439" s="6" t="s">
        <v>12</v>
      </c>
      <c r="G439" s="6">
        <v>2</v>
      </c>
      <c r="H439" s="6">
        <v>1339</v>
      </c>
    </row>
    <row r="440" s="2" customFormat="true" ht="22.5" customHeight="true" spans="1:8">
      <c r="A440" s="6">
        <f>438</f>
        <v>438</v>
      </c>
      <c r="B440" s="6">
        <v>43417</v>
      </c>
      <c r="C440" s="6" t="s">
        <v>458</v>
      </c>
      <c r="D440" s="6" t="s">
        <v>10</v>
      </c>
      <c r="E440" s="6" t="s">
        <v>18</v>
      </c>
      <c r="F440" s="6" t="s">
        <v>12</v>
      </c>
      <c r="G440" s="6">
        <v>1</v>
      </c>
      <c r="H440" s="6">
        <v>631</v>
      </c>
    </row>
    <row r="441" s="2" customFormat="true" ht="22.5" customHeight="true" spans="1:8">
      <c r="A441" s="6">
        <f>439</f>
        <v>439</v>
      </c>
      <c r="B441" s="6">
        <v>43417</v>
      </c>
      <c r="C441" s="6" t="s">
        <v>459</v>
      </c>
      <c r="D441" s="6" t="s">
        <v>14</v>
      </c>
      <c r="E441" s="6" t="s">
        <v>133</v>
      </c>
      <c r="F441" s="6" t="s">
        <v>16</v>
      </c>
      <c r="G441" s="6">
        <v>1</v>
      </c>
      <c r="H441" s="6">
        <v>668</v>
      </c>
    </row>
    <row r="442" s="2" customFormat="true" ht="22.5" customHeight="true" spans="1:8">
      <c r="A442" s="6">
        <f>440</f>
        <v>440</v>
      </c>
      <c r="B442" s="6">
        <v>43417</v>
      </c>
      <c r="C442" s="6" t="s">
        <v>460</v>
      </c>
      <c r="D442" s="6" t="s">
        <v>14</v>
      </c>
      <c r="E442" s="6" t="s">
        <v>170</v>
      </c>
      <c r="F442" s="6" t="s">
        <v>12</v>
      </c>
      <c r="G442" s="6">
        <v>2</v>
      </c>
      <c r="H442" s="6">
        <v>1184</v>
      </c>
    </row>
    <row r="443" s="2" customFormat="true" ht="22.5" customHeight="true" spans="1:8">
      <c r="A443" s="6">
        <f>441</f>
        <v>441</v>
      </c>
      <c r="B443" s="6">
        <v>43418</v>
      </c>
      <c r="C443" s="6" t="s">
        <v>461</v>
      </c>
      <c r="D443" s="6" t="s">
        <v>10</v>
      </c>
      <c r="E443" s="6" t="s">
        <v>38</v>
      </c>
      <c r="F443" s="6" t="s">
        <v>12</v>
      </c>
      <c r="G443" s="6">
        <v>2</v>
      </c>
      <c r="H443" s="6">
        <v>1107</v>
      </c>
    </row>
    <row r="444" s="2" customFormat="true" ht="22.5" customHeight="true" spans="1:8">
      <c r="A444" s="6">
        <f>442</f>
        <v>442</v>
      </c>
      <c r="B444" s="6">
        <v>43418</v>
      </c>
      <c r="C444" s="6" t="s">
        <v>462</v>
      </c>
      <c r="D444" s="6" t="s">
        <v>10</v>
      </c>
      <c r="E444" s="6" t="s">
        <v>38</v>
      </c>
      <c r="F444" s="6" t="s">
        <v>12</v>
      </c>
      <c r="G444" s="6">
        <v>1</v>
      </c>
      <c r="H444" s="6">
        <v>436</v>
      </c>
    </row>
    <row r="445" s="2" customFormat="true" ht="22.5" customHeight="true" spans="1:8">
      <c r="A445" s="6">
        <f>443</f>
        <v>443</v>
      </c>
      <c r="B445" s="6">
        <v>43418</v>
      </c>
      <c r="C445" s="6" t="s">
        <v>463</v>
      </c>
      <c r="D445" s="6" t="s">
        <v>14</v>
      </c>
      <c r="E445" s="6" t="s">
        <v>11</v>
      </c>
      <c r="F445" s="6" t="s">
        <v>12</v>
      </c>
      <c r="G445" s="6">
        <v>5</v>
      </c>
      <c r="H445" s="6">
        <v>2922</v>
      </c>
    </row>
    <row r="446" s="2" customFormat="true" ht="22.5" customHeight="true" spans="1:8">
      <c r="A446" s="6">
        <f>444</f>
        <v>444</v>
      </c>
      <c r="B446" s="6">
        <v>43417</v>
      </c>
      <c r="C446" s="6" t="s">
        <v>464</v>
      </c>
      <c r="D446" s="6" t="s">
        <v>10</v>
      </c>
      <c r="E446" s="6" t="s">
        <v>38</v>
      </c>
      <c r="F446" s="6" t="s">
        <v>16</v>
      </c>
      <c r="G446" s="6">
        <v>2</v>
      </c>
      <c r="H446" s="6">
        <v>1027</v>
      </c>
    </row>
    <row r="447" s="2" customFormat="true" ht="22.5" customHeight="true" spans="1:8">
      <c r="A447" s="6">
        <f>445</f>
        <v>445</v>
      </c>
      <c r="B447" s="6">
        <v>43418</v>
      </c>
      <c r="C447" s="6" t="s">
        <v>465</v>
      </c>
      <c r="D447" s="6" t="s">
        <v>14</v>
      </c>
      <c r="E447" s="6" t="s">
        <v>38</v>
      </c>
      <c r="F447" s="6" t="s">
        <v>12</v>
      </c>
      <c r="G447" s="6">
        <v>2</v>
      </c>
      <c r="H447" s="6">
        <v>1107</v>
      </c>
    </row>
    <row r="448" s="2" customFormat="true" ht="22.5" customHeight="true" spans="1:8">
      <c r="A448" s="6">
        <f>446</f>
        <v>446</v>
      </c>
      <c r="B448" s="6">
        <v>43417</v>
      </c>
      <c r="C448" s="6" t="s">
        <v>466</v>
      </c>
      <c r="D448" s="6" t="s">
        <v>14</v>
      </c>
      <c r="E448" s="6" t="s">
        <v>18</v>
      </c>
      <c r="F448" s="6" t="s">
        <v>16</v>
      </c>
      <c r="G448" s="6">
        <v>3</v>
      </c>
      <c r="H448" s="6">
        <v>1463</v>
      </c>
    </row>
    <row r="449" s="2" customFormat="true" ht="22.5" customHeight="true" spans="1:8">
      <c r="A449" s="6">
        <f>447</f>
        <v>447</v>
      </c>
      <c r="B449" s="6">
        <v>43418</v>
      </c>
      <c r="C449" s="6" t="s">
        <v>467</v>
      </c>
      <c r="D449" s="6" t="s">
        <v>14</v>
      </c>
      <c r="E449" s="6" t="s">
        <v>61</v>
      </c>
      <c r="F449" s="6" t="s">
        <v>12</v>
      </c>
      <c r="G449" s="6">
        <v>1</v>
      </c>
      <c r="H449" s="6">
        <v>708</v>
      </c>
    </row>
    <row r="450" s="2" customFormat="true" ht="22.5" customHeight="true" spans="1:8">
      <c r="A450" s="6">
        <f>448</f>
        <v>448</v>
      </c>
      <c r="B450" s="6">
        <v>43418</v>
      </c>
      <c r="C450" s="6" t="s">
        <v>468</v>
      </c>
      <c r="D450" s="6" t="s">
        <v>14</v>
      </c>
      <c r="E450" s="6" t="s">
        <v>135</v>
      </c>
      <c r="F450" s="6" t="s">
        <v>16</v>
      </c>
      <c r="G450" s="6">
        <v>6</v>
      </c>
      <c r="H450" s="6">
        <v>3236</v>
      </c>
    </row>
    <row r="451" s="2" customFormat="true" ht="22.5" customHeight="true" spans="1:8">
      <c r="A451" s="6">
        <f>449</f>
        <v>449</v>
      </c>
      <c r="B451" s="6">
        <v>43417</v>
      </c>
      <c r="C451" s="6" t="s">
        <v>469</v>
      </c>
      <c r="D451" s="6" t="s">
        <v>14</v>
      </c>
      <c r="E451" s="6" t="s">
        <v>133</v>
      </c>
      <c r="F451" s="6" t="s">
        <v>53</v>
      </c>
      <c r="G451" s="6">
        <v>1</v>
      </c>
      <c r="H451" s="6">
        <v>751</v>
      </c>
    </row>
    <row r="452" s="2" customFormat="true" ht="22.5" customHeight="true" spans="1:8">
      <c r="A452" s="6">
        <f>450</f>
        <v>450</v>
      </c>
      <c r="B452" s="6">
        <v>43417</v>
      </c>
      <c r="C452" s="6" t="s">
        <v>470</v>
      </c>
      <c r="D452" s="6" t="s">
        <v>14</v>
      </c>
      <c r="E452" s="6" t="s">
        <v>133</v>
      </c>
      <c r="F452" s="6" t="s">
        <v>53</v>
      </c>
      <c r="G452" s="6">
        <v>1</v>
      </c>
      <c r="H452" s="6">
        <v>751</v>
      </c>
    </row>
    <row r="453" s="2" customFormat="true" ht="22.5" customHeight="true" spans="1:8">
      <c r="A453" s="6">
        <f>451</f>
        <v>451</v>
      </c>
      <c r="B453" s="6">
        <v>43418</v>
      </c>
      <c r="C453" s="6" t="s">
        <v>471</v>
      </c>
      <c r="D453" s="6" t="s">
        <v>14</v>
      </c>
      <c r="E453" s="6" t="s">
        <v>11</v>
      </c>
      <c r="F453" s="6" t="s">
        <v>12</v>
      </c>
      <c r="G453" s="6">
        <v>1</v>
      </c>
      <c r="H453" s="6">
        <v>708</v>
      </c>
    </row>
    <row r="454" s="2" customFormat="true" ht="22.5" customHeight="true" spans="1:8">
      <c r="A454" s="6">
        <f>452</f>
        <v>452</v>
      </c>
      <c r="B454" s="6">
        <v>43483</v>
      </c>
      <c r="C454" s="6" t="s">
        <v>472</v>
      </c>
      <c r="D454" s="6" t="s">
        <v>10</v>
      </c>
      <c r="E454" s="6" t="s">
        <v>143</v>
      </c>
      <c r="F454" s="6" t="s">
        <v>12</v>
      </c>
      <c r="G454" s="6">
        <v>2</v>
      </c>
      <c r="H454" s="6">
        <v>1416</v>
      </c>
    </row>
    <row r="455" s="2" customFormat="true" ht="22.5" customHeight="true" spans="1:8">
      <c r="A455" s="6">
        <f>453</f>
        <v>453</v>
      </c>
      <c r="B455" s="6">
        <v>43577</v>
      </c>
      <c r="C455" s="6" t="s">
        <v>473</v>
      </c>
      <c r="D455" s="6" t="s">
        <v>14</v>
      </c>
      <c r="E455" s="6" t="s">
        <v>18</v>
      </c>
      <c r="F455" s="6" t="s">
        <v>16</v>
      </c>
      <c r="G455" s="6">
        <v>2</v>
      </c>
      <c r="H455" s="6">
        <v>1416</v>
      </c>
    </row>
    <row r="456" s="2" customFormat="true" ht="22.5" customHeight="true" spans="1:8">
      <c r="A456" s="6">
        <f>454</f>
        <v>454</v>
      </c>
      <c r="B456" s="6">
        <v>43579</v>
      </c>
      <c r="C456" s="6" t="s">
        <v>474</v>
      </c>
      <c r="D456" s="6" t="s">
        <v>14</v>
      </c>
      <c r="E456" s="6" t="s">
        <v>25</v>
      </c>
      <c r="F456" s="6" t="s">
        <v>16</v>
      </c>
      <c r="G456" s="6">
        <v>1</v>
      </c>
      <c r="H456" s="6">
        <v>591</v>
      </c>
    </row>
    <row r="457" s="2" customFormat="true" ht="22.5" customHeight="true" spans="1:8">
      <c r="A457" s="6">
        <f>455</f>
        <v>455</v>
      </c>
      <c r="B457" s="6">
        <v>43579</v>
      </c>
      <c r="C457" s="6" t="s">
        <v>475</v>
      </c>
      <c r="D457" s="6" t="s">
        <v>14</v>
      </c>
      <c r="E457" s="6" t="s">
        <v>25</v>
      </c>
      <c r="F457" s="6" t="s">
        <v>16</v>
      </c>
      <c r="G457" s="6">
        <v>2</v>
      </c>
      <c r="H457" s="6">
        <v>1259</v>
      </c>
    </row>
    <row r="458" s="2" customFormat="true" ht="22.5" customHeight="true" spans="1:8">
      <c r="A458" s="6">
        <f>456</f>
        <v>456</v>
      </c>
      <c r="B458" s="6">
        <v>43579</v>
      </c>
      <c r="C458" s="6" t="s">
        <v>476</v>
      </c>
      <c r="D458" s="6" t="s">
        <v>14</v>
      </c>
      <c r="E458" s="6" t="s">
        <v>25</v>
      </c>
      <c r="F458" s="6" t="s">
        <v>16</v>
      </c>
      <c r="G458" s="6">
        <v>1</v>
      </c>
      <c r="H458" s="6">
        <v>668</v>
      </c>
    </row>
    <row r="459" s="2" customFormat="true" ht="22.5" customHeight="true" spans="1:8">
      <c r="A459" s="6">
        <f>457</f>
        <v>457</v>
      </c>
      <c r="B459" s="6">
        <v>43579</v>
      </c>
      <c r="C459" s="6" t="s">
        <v>399</v>
      </c>
      <c r="D459" s="6" t="s">
        <v>10</v>
      </c>
      <c r="E459" s="6" t="s">
        <v>139</v>
      </c>
      <c r="F459" s="6" t="s">
        <v>16</v>
      </c>
      <c r="G459" s="6">
        <v>1</v>
      </c>
      <c r="H459" s="6">
        <v>591</v>
      </c>
    </row>
    <row r="460" s="2" customFormat="true" ht="22.5" customHeight="true" spans="1:8">
      <c r="A460" s="6">
        <f>458</f>
        <v>458</v>
      </c>
      <c r="B460" s="6">
        <v>43578</v>
      </c>
      <c r="C460" s="6" t="s">
        <v>477</v>
      </c>
      <c r="D460" s="6" t="s">
        <v>10</v>
      </c>
      <c r="E460" s="6" t="s">
        <v>133</v>
      </c>
      <c r="F460" s="6" t="s">
        <v>12</v>
      </c>
      <c r="G460" s="6">
        <v>2</v>
      </c>
      <c r="H460" s="6">
        <v>1104</v>
      </c>
    </row>
    <row r="461" s="2" customFormat="true" ht="22.5" customHeight="true" spans="1:8">
      <c r="A461" s="6">
        <f>459</f>
        <v>459</v>
      </c>
      <c r="B461" s="6">
        <v>43573</v>
      </c>
      <c r="C461" s="6" t="s">
        <v>478</v>
      </c>
      <c r="D461" s="6" t="s">
        <v>14</v>
      </c>
      <c r="E461" s="6" t="s">
        <v>18</v>
      </c>
      <c r="F461" s="6" t="s">
        <v>16</v>
      </c>
      <c r="G461" s="6">
        <v>2</v>
      </c>
      <c r="H461" s="6">
        <v>1263</v>
      </c>
    </row>
    <row r="462" s="2" customFormat="true" ht="22.5" customHeight="true" spans="1:8">
      <c r="A462" s="6">
        <f>460</f>
        <v>460</v>
      </c>
      <c r="B462" s="6">
        <v>43580</v>
      </c>
      <c r="C462" s="6" t="s">
        <v>479</v>
      </c>
      <c r="D462" s="6" t="s">
        <v>14</v>
      </c>
      <c r="E462" s="6" t="s">
        <v>135</v>
      </c>
      <c r="F462" s="6" t="s">
        <v>16</v>
      </c>
      <c r="G462" s="6">
        <v>1</v>
      </c>
      <c r="H462" s="6">
        <v>674</v>
      </c>
    </row>
    <row r="463" s="2" customFormat="true" ht="22.5" customHeight="true" spans="1:8">
      <c r="A463" s="6">
        <f>461</f>
        <v>461</v>
      </c>
      <c r="B463" s="6">
        <v>43577</v>
      </c>
      <c r="C463" s="6" t="s">
        <v>480</v>
      </c>
      <c r="D463" s="6" t="s">
        <v>10</v>
      </c>
      <c r="E463" s="6" t="s">
        <v>153</v>
      </c>
      <c r="F463" s="6" t="s">
        <v>16</v>
      </c>
      <c r="G463" s="6">
        <v>3</v>
      </c>
      <c r="H463" s="6">
        <v>1618</v>
      </c>
    </row>
    <row r="464" s="2" customFormat="true" ht="22.5" customHeight="true" spans="1:8">
      <c r="A464" s="6">
        <f>462</f>
        <v>462</v>
      </c>
      <c r="B464" s="6">
        <v>43577</v>
      </c>
      <c r="C464" s="6" t="s">
        <v>481</v>
      </c>
      <c r="D464" s="6" t="s">
        <v>14</v>
      </c>
      <c r="E464" s="6" t="s">
        <v>18</v>
      </c>
      <c r="F464" s="6" t="s">
        <v>16</v>
      </c>
      <c r="G464" s="6">
        <v>1</v>
      </c>
      <c r="H464" s="6">
        <v>708</v>
      </c>
    </row>
    <row r="465" s="2" customFormat="true" ht="22.5" customHeight="true" spans="1:8">
      <c r="A465" s="6">
        <f>463</f>
        <v>463</v>
      </c>
      <c r="B465" s="6">
        <v>43580</v>
      </c>
      <c r="C465" s="6" t="s">
        <v>240</v>
      </c>
      <c r="D465" s="6" t="s">
        <v>14</v>
      </c>
      <c r="E465" s="6" t="s">
        <v>11</v>
      </c>
      <c r="F465" s="6" t="s">
        <v>16</v>
      </c>
      <c r="G465" s="6">
        <v>2</v>
      </c>
      <c r="H465" s="6">
        <v>1182</v>
      </c>
    </row>
    <row r="466" s="2" customFormat="true" ht="22.5" customHeight="true" spans="1:8">
      <c r="A466" s="6">
        <f>464</f>
        <v>464</v>
      </c>
      <c r="B466" s="6">
        <v>43580</v>
      </c>
      <c r="C466" s="6" t="s">
        <v>482</v>
      </c>
      <c r="D466" s="6" t="s">
        <v>14</v>
      </c>
      <c r="E466" s="6" t="s">
        <v>139</v>
      </c>
      <c r="F466" s="6" t="s">
        <v>16</v>
      </c>
      <c r="G466" s="6">
        <v>1</v>
      </c>
      <c r="H466" s="6">
        <v>668</v>
      </c>
    </row>
    <row r="467" s="2" customFormat="true" ht="22.5" customHeight="true" spans="1:8">
      <c r="A467" s="6">
        <f>465</f>
        <v>465</v>
      </c>
      <c r="B467" s="6">
        <v>43577</v>
      </c>
      <c r="C467" s="6" t="s">
        <v>483</v>
      </c>
      <c r="D467" s="6" t="s">
        <v>10</v>
      </c>
      <c r="E467" s="6" t="s">
        <v>18</v>
      </c>
      <c r="F467" s="6" t="s">
        <v>16</v>
      </c>
      <c r="G467" s="6">
        <v>1</v>
      </c>
      <c r="H467" s="6">
        <v>631</v>
      </c>
    </row>
    <row r="468" s="2" customFormat="true" ht="22.5" customHeight="true" spans="1:8">
      <c r="A468" s="6">
        <f>466</f>
        <v>466</v>
      </c>
      <c r="B468" s="6">
        <v>43573</v>
      </c>
      <c r="C468" s="6" t="s">
        <v>484</v>
      </c>
      <c r="D468" s="6" t="s">
        <v>14</v>
      </c>
      <c r="E468" s="6" t="s">
        <v>18</v>
      </c>
      <c r="F468" s="6" t="s">
        <v>16</v>
      </c>
      <c r="G468" s="6">
        <v>1</v>
      </c>
      <c r="H468" s="6">
        <v>631</v>
      </c>
    </row>
    <row r="469" s="2" customFormat="true" ht="22.5" customHeight="true" spans="1:8">
      <c r="A469" s="6">
        <f>467</f>
        <v>467</v>
      </c>
      <c r="B469" s="6">
        <v>43573</v>
      </c>
      <c r="C469" s="6" t="s">
        <v>485</v>
      </c>
      <c r="D469" s="6" t="s">
        <v>14</v>
      </c>
      <c r="E469" s="6" t="s">
        <v>18</v>
      </c>
      <c r="F469" s="6" t="s">
        <v>16</v>
      </c>
      <c r="G469" s="6">
        <v>2</v>
      </c>
      <c r="H469" s="6">
        <v>1182</v>
      </c>
    </row>
    <row r="470" s="2" customFormat="true" ht="22.5" customHeight="true" spans="1:8">
      <c r="A470" s="6">
        <f>468</f>
        <v>468</v>
      </c>
      <c r="B470" s="6">
        <v>43577</v>
      </c>
      <c r="C470" s="6" t="s">
        <v>486</v>
      </c>
      <c r="D470" s="6" t="s">
        <v>14</v>
      </c>
      <c r="E470" s="6" t="s">
        <v>18</v>
      </c>
      <c r="F470" s="6" t="s">
        <v>16</v>
      </c>
      <c r="G470" s="6">
        <v>2</v>
      </c>
      <c r="H470" s="6">
        <v>1262</v>
      </c>
    </row>
    <row r="471" s="2" customFormat="true" ht="22.5" customHeight="true" spans="1:8">
      <c r="A471" s="6">
        <f>469</f>
        <v>469</v>
      </c>
      <c r="B471" s="6">
        <v>43577</v>
      </c>
      <c r="C471" s="6" t="s">
        <v>487</v>
      </c>
      <c r="D471" s="6" t="s">
        <v>14</v>
      </c>
      <c r="E471" s="6" t="s">
        <v>18</v>
      </c>
      <c r="F471" s="6" t="s">
        <v>16</v>
      </c>
      <c r="G471" s="6">
        <v>1</v>
      </c>
      <c r="H471" s="6">
        <v>631</v>
      </c>
    </row>
    <row r="472" s="2" customFormat="true" ht="22.5" customHeight="true" spans="1:8">
      <c r="A472" s="6">
        <f>470</f>
        <v>470</v>
      </c>
      <c r="B472" s="6">
        <v>43580</v>
      </c>
      <c r="C472" s="6" t="s">
        <v>488</v>
      </c>
      <c r="D472" s="6" t="s">
        <v>10</v>
      </c>
      <c r="E472" s="6" t="s">
        <v>139</v>
      </c>
      <c r="F472" s="6" t="s">
        <v>16</v>
      </c>
      <c r="G472" s="6">
        <v>1</v>
      </c>
      <c r="H472" s="6">
        <v>591</v>
      </c>
    </row>
    <row r="473" s="2" customFormat="true" ht="22.5" customHeight="true" spans="1:8">
      <c r="A473" s="6">
        <f>471</f>
        <v>471</v>
      </c>
      <c r="B473" s="6">
        <v>43579</v>
      </c>
      <c r="C473" s="6" t="s">
        <v>489</v>
      </c>
      <c r="D473" s="6" t="s">
        <v>14</v>
      </c>
      <c r="E473" s="6" t="s">
        <v>170</v>
      </c>
      <c r="F473" s="6" t="s">
        <v>16</v>
      </c>
      <c r="G473" s="6">
        <v>2</v>
      </c>
      <c r="H473" s="6">
        <v>1336</v>
      </c>
    </row>
    <row r="474" s="2" customFormat="true" ht="22.5" customHeight="true" spans="1:8">
      <c r="A474" s="6">
        <f>472</f>
        <v>472</v>
      </c>
      <c r="B474" s="6">
        <v>43580</v>
      </c>
      <c r="C474" s="6" t="s">
        <v>490</v>
      </c>
      <c r="D474" s="6" t="s">
        <v>14</v>
      </c>
      <c r="E474" s="6" t="s">
        <v>135</v>
      </c>
      <c r="F474" s="6" t="s">
        <v>16</v>
      </c>
      <c r="G474" s="6">
        <v>2</v>
      </c>
      <c r="H474" s="6">
        <v>1339</v>
      </c>
    </row>
    <row r="475" s="2" customFormat="true" ht="22.5" customHeight="true" spans="1:8">
      <c r="A475" s="6">
        <f>473</f>
        <v>473</v>
      </c>
      <c r="B475" s="6">
        <v>43578</v>
      </c>
      <c r="C475" s="6" t="s">
        <v>491</v>
      </c>
      <c r="D475" s="6" t="s">
        <v>10</v>
      </c>
      <c r="E475" s="6" t="s">
        <v>61</v>
      </c>
      <c r="F475" s="6" t="s">
        <v>16</v>
      </c>
      <c r="G475" s="6">
        <v>1</v>
      </c>
      <c r="H475" s="6">
        <v>591</v>
      </c>
    </row>
    <row r="476" s="2" customFormat="true" ht="22.5" customHeight="true" spans="1:8">
      <c r="A476" s="6">
        <f>474</f>
        <v>474</v>
      </c>
      <c r="B476" s="6">
        <v>43578</v>
      </c>
      <c r="C476" s="6" t="s">
        <v>492</v>
      </c>
      <c r="D476" s="6" t="s">
        <v>14</v>
      </c>
      <c r="E476" s="6" t="s">
        <v>133</v>
      </c>
      <c r="F476" s="6" t="s">
        <v>16</v>
      </c>
      <c r="G476" s="6">
        <v>2</v>
      </c>
      <c r="H476" s="6">
        <v>1182</v>
      </c>
    </row>
    <row r="477" s="2" customFormat="true" ht="22.5" customHeight="true" spans="1:8">
      <c r="A477" s="6">
        <f>475</f>
        <v>475</v>
      </c>
      <c r="B477" s="6">
        <v>43573</v>
      </c>
      <c r="C477" s="6" t="s">
        <v>493</v>
      </c>
      <c r="D477" s="6" t="s">
        <v>10</v>
      </c>
      <c r="E477" s="6" t="s">
        <v>18</v>
      </c>
      <c r="F477" s="6" t="s">
        <v>16</v>
      </c>
      <c r="G477" s="6">
        <v>1</v>
      </c>
      <c r="H477" s="6">
        <v>631</v>
      </c>
    </row>
    <row r="478" s="2" customFormat="true" ht="22.5" customHeight="true" spans="1:8">
      <c r="A478" s="6">
        <f>476</f>
        <v>476</v>
      </c>
      <c r="B478" s="6">
        <v>43580</v>
      </c>
      <c r="C478" s="6" t="s">
        <v>494</v>
      </c>
      <c r="D478" s="6" t="s">
        <v>10</v>
      </c>
      <c r="E478" s="6" t="s">
        <v>139</v>
      </c>
      <c r="F478" s="6" t="s">
        <v>16</v>
      </c>
      <c r="G478" s="6">
        <v>1</v>
      </c>
      <c r="H478" s="6">
        <v>668</v>
      </c>
    </row>
    <row r="479" s="2" customFormat="true" ht="22.5" customHeight="true" spans="1:8">
      <c r="A479" s="6">
        <f>477</f>
        <v>477</v>
      </c>
      <c r="B479" s="6">
        <v>43578</v>
      </c>
      <c r="C479" s="6" t="s">
        <v>495</v>
      </c>
      <c r="D479" s="6" t="s">
        <v>10</v>
      </c>
      <c r="E479" s="6" t="s">
        <v>133</v>
      </c>
      <c r="F479" s="6" t="s">
        <v>16</v>
      </c>
      <c r="G479" s="6">
        <v>1</v>
      </c>
      <c r="H479" s="6">
        <v>476</v>
      </c>
    </row>
    <row r="480" s="2" customFormat="true" ht="22.5" customHeight="true" spans="1:8">
      <c r="A480" s="6">
        <f>478</f>
        <v>478</v>
      </c>
      <c r="B480" s="6">
        <v>43577</v>
      </c>
      <c r="C480" s="6" t="s">
        <v>288</v>
      </c>
      <c r="D480" s="6" t="s">
        <v>10</v>
      </c>
      <c r="E480" s="6" t="s">
        <v>18</v>
      </c>
      <c r="F480" s="6" t="s">
        <v>16</v>
      </c>
      <c r="G480" s="6">
        <v>2</v>
      </c>
      <c r="H480" s="6">
        <v>1339</v>
      </c>
    </row>
    <row r="481" s="2" customFormat="true" ht="22.5" customHeight="true" spans="1:8">
      <c r="A481" s="6">
        <f>479</f>
        <v>479</v>
      </c>
      <c r="B481" s="6">
        <v>43580</v>
      </c>
      <c r="C481" s="6" t="s">
        <v>496</v>
      </c>
      <c r="D481" s="6" t="s">
        <v>10</v>
      </c>
      <c r="E481" s="6" t="s">
        <v>11</v>
      </c>
      <c r="F481" s="6" t="s">
        <v>16</v>
      </c>
      <c r="G481" s="6">
        <v>1</v>
      </c>
      <c r="H481" s="6">
        <v>591</v>
      </c>
    </row>
    <row r="482" s="2" customFormat="true" ht="22.5" customHeight="true" spans="1:8">
      <c r="A482" s="6">
        <f>480</f>
        <v>480</v>
      </c>
      <c r="B482" s="6">
        <v>43578</v>
      </c>
      <c r="C482" s="6" t="s">
        <v>497</v>
      </c>
      <c r="D482" s="6" t="s">
        <v>14</v>
      </c>
      <c r="E482" s="6" t="s">
        <v>133</v>
      </c>
      <c r="F482" s="6" t="s">
        <v>16</v>
      </c>
      <c r="G482" s="6">
        <v>1</v>
      </c>
      <c r="H482" s="6">
        <v>591</v>
      </c>
    </row>
    <row r="483" s="2" customFormat="true" ht="22.5" customHeight="true" spans="1:8">
      <c r="A483" s="6">
        <f>481</f>
        <v>481</v>
      </c>
      <c r="B483" s="6">
        <v>43579</v>
      </c>
      <c r="C483" s="6" t="s">
        <v>498</v>
      </c>
      <c r="D483" s="6" t="s">
        <v>14</v>
      </c>
      <c r="E483" s="6" t="s">
        <v>170</v>
      </c>
      <c r="F483" s="6" t="s">
        <v>16</v>
      </c>
      <c r="G483" s="6">
        <v>3</v>
      </c>
      <c r="H483" s="6">
        <v>1850</v>
      </c>
    </row>
    <row r="484" s="2" customFormat="true" ht="22.5" customHeight="true" spans="1:8">
      <c r="A484" s="6">
        <f>482</f>
        <v>482</v>
      </c>
      <c r="B484" s="6">
        <v>43579</v>
      </c>
      <c r="C484" s="6" t="s">
        <v>499</v>
      </c>
      <c r="D484" s="6" t="s">
        <v>14</v>
      </c>
      <c r="E484" s="6" t="s">
        <v>25</v>
      </c>
      <c r="F484" s="6" t="s">
        <v>16</v>
      </c>
      <c r="G484" s="6">
        <v>1</v>
      </c>
      <c r="H484" s="6">
        <v>668</v>
      </c>
    </row>
    <row r="485" s="2" customFormat="true" ht="22.5" customHeight="true" spans="1:8">
      <c r="A485" s="6">
        <f>483</f>
        <v>483</v>
      </c>
      <c r="B485" s="6">
        <v>43579</v>
      </c>
      <c r="C485" s="6" t="s">
        <v>500</v>
      </c>
      <c r="D485" s="6" t="s">
        <v>10</v>
      </c>
      <c r="E485" s="6" t="s">
        <v>139</v>
      </c>
      <c r="F485" s="6" t="s">
        <v>16</v>
      </c>
      <c r="G485" s="6">
        <v>1</v>
      </c>
      <c r="H485" s="6">
        <v>668</v>
      </c>
    </row>
    <row r="486" s="2" customFormat="true" ht="22.5" customHeight="true" spans="1:8">
      <c r="A486" s="6">
        <f>484</f>
        <v>484</v>
      </c>
      <c r="B486" s="6">
        <v>43570</v>
      </c>
      <c r="C486" s="6" t="s">
        <v>501</v>
      </c>
      <c r="D486" s="6" t="s">
        <v>10</v>
      </c>
      <c r="E486" s="6" t="s">
        <v>38</v>
      </c>
      <c r="F486" s="6" t="s">
        <v>16</v>
      </c>
      <c r="G486" s="6">
        <v>2</v>
      </c>
      <c r="H486" s="6">
        <v>872</v>
      </c>
    </row>
    <row r="487" s="2" customFormat="true" ht="22.5" customHeight="true" spans="1:8">
      <c r="A487" s="6">
        <f>485</f>
        <v>485</v>
      </c>
      <c r="B487" s="6">
        <v>43573</v>
      </c>
      <c r="C487" s="6" t="s">
        <v>502</v>
      </c>
      <c r="D487" s="6" t="s">
        <v>10</v>
      </c>
      <c r="E487" s="6" t="s">
        <v>18</v>
      </c>
      <c r="F487" s="6" t="s">
        <v>16</v>
      </c>
      <c r="G487" s="6">
        <v>2</v>
      </c>
      <c r="H487" s="6">
        <v>1107</v>
      </c>
    </row>
    <row r="488" s="2" customFormat="true" ht="22.5" customHeight="true" spans="1:8">
      <c r="A488" s="6">
        <f>486</f>
        <v>486</v>
      </c>
      <c r="B488" s="6">
        <v>43580</v>
      </c>
      <c r="C488" s="6" t="s">
        <v>503</v>
      </c>
      <c r="D488" s="6" t="s">
        <v>14</v>
      </c>
      <c r="E488" s="6" t="s">
        <v>135</v>
      </c>
      <c r="F488" s="6" t="s">
        <v>16</v>
      </c>
      <c r="G488" s="6">
        <v>1</v>
      </c>
      <c r="H488" s="6">
        <v>708</v>
      </c>
    </row>
    <row r="489" s="2" customFormat="true" ht="22.5" customHeight="true" spans="1:8">
      <c r="A489" s="6">
        <f>487</f>
        <v>487</v>
      </c>
      <c r="B489" s="6">
        <v>43580</v>
      </c>
      <c r="C489" s="6" t="s">
        <v>504</v>
      </c>
      <c r="D489" s="6" t="s">
        <v>14</v>
      </c>
      <c r="E489" s="6" t="s">
        <v>135</v>
      </c>
      <c r="F489" s="6" t="s">
        <v>16</v>
      </c>
      <c r="G489" s="6">
        <v>3</v>
      </c>
      <c r="H489" s="6">
        <v>1815</v>
      </c>
    </row>
    <row r="490" s="2" customFormat="true" ht="22.5" customHeight="true" spans="1:8">
      <c r="A490" s="6">
        <f>488</f>
        <v>488</v>
      </c>
      <c r="B490" s="6">
        <v>43572</v>
      </c>
      <c r="C490" s="6" t="s">
        <v>505</v>
      </c>
      <c r="D490" s="6" t="s">
        <v>10</v>
      </c>
      <c r="E490" s="6" t="s">
        <v>38</v>
      </c>
      <c r="F490" s="6" t="s">
        <v>16</v>
      </c>
      <c r="G490" s="6">
        <v>2</v>
      </c>
      <c r="H490" s="6">
        <v>952</v>
      </c>
    </row>
    <row r="491" s="2" customFormat="true" ht="22.5" customHeight="true" spans="1:8">
      <c r="A491" s="6">
        <f>489</f>
        <v>489</v>
      </c>
      <c r="B491" s="6">
        <v>43577</v>
      </c>
      <c r="C491" s="6" t="s">
        <v>506</v>
      </c>
      <c r="D491" s="6" t="s">
        <v>14</v>
      </c>
      <c r="E491" s="6" t="s">
        <v>153</v>
      </c>
      <c r="F491" s="6" t="s">
        <v>16</v>
      </c>
      <c r="G491" s="6">
        <v>3</v>
      </c>
      <c r="H491" s="6">
        <v>1463</v>
      </c>
    </row>
    <row r="492" s="2" customFormat="true" ht="22.5" customHeight="true" spans="1:8">
      <c r="A492" s="6">
        <f>490</f>
        <v>490</v>
      </c>
      <c r="B492" s="6">
        <v>43572</v>
      </c>
      <c r="C492" s="6" t="s">
        <v>507</v>
      </c>
      <c r="D492" s="6" t="s">
        <v>14</v>
      </c>
      <c r="E492" s="6" t="s">
        <v>38</v>
      </c>
      <c r="F492" s="6" t="s">
        <v>16</v>
      </c>
      <c r="G492" s="6">
        <v>2</v>
      </c>
      <c r="H492" s="6">
        <v>1104</v>
      </c>
    </row>
    <row r="493" s="2" customFormat="true" ht="22.5" customHeight="true" spans="1:8">
      <c r="A493" s="6">
        <f>491</f>
        <v>491</v>
      </c>
      <c r="B493" s="6">
        <v>43580</v>
      </c>
      <c r="C493" s="6" t="s">
        <v>508</v>
      </c>
      <c r="D493" s="6" t="s">
        <v>14</v>
      </c>
      <c r="E493" s="6" t="s">
        <v>11</v>
      </c>
      <c r="F493" s="6" t="s">
        <v>16</v>
      </c>
      <c r="G493" s="6">
        <v>2</v>
      </c>
      <c r="H493" s="6">
        <v>1339</v>
      </c>
    </row>
    <row r="494" s="2" customFormat="true" ht="22.5" customHeight="true" spans="1:8">
      <c r="A494" s="6">
        <f>492</f>
        <v>492</v>
      </c>
      <c r="B494" s="6">
        <v>43578</v>
      </c>
      <c r="C494" s="6" t="s">
        <v>509</v>
      </c>
      <c r="D494" s="6" t="s">
        <v>10</v>
      </c>
      <c r="E494" s="6" t="s">
        <v>133</v>
      </c>
      <c r="F494" s="6" t="s">
        <v>16</v>
      </c>
      <c r="G494" s="6">
        <v>3</v>
      </c>
      <c r="H494" s="6">
        <v>1463</v>
      </c>
    </row>
    <row r="495" s="2" customFormat="true" ht="22.5" customHeight="true" spans="1:8">
      <c r="A495" s="6">
        <f>493</f>
        <v>493</v>
      </c>
      <c r="B495" s="6">
        <v>43580</v>
      </c>
      <c r="C495" s="6" t="s">
        <v>510</v>
      </c>
      <c r="D495" s="6" t="s">
        <v>14</v>
      </c>
      <c r="E495" s="6" t="s">
        <v>11</v>
      </c>
      <c r="F495" s="6" t="s">
        <v>16</v>
      </c>
      <c r="G495" s="6">
        <v>1</v>
      </c>
      <c r="H495" s="6">
        <v>591</v>
      </c>
    </row>
    <row r="496" s="2" customFormat="true" ht="22.5" customHeight="true" spans="1:8">
      <c r="A496" s="6">
        <f>494</f>
        <v>494</v>
      </c>
      <c r="B496" s="6">
        <v>43577</v>
      </c>
      <c r="C496" s="6" t="s">
        <v>511</v>
      </c>
      <c r="D496" s="6" t="s">
        <v>10</v>
      </c>
      <c r="E496" s="6" t="s">
        <v>18</v>
      </c>
      <c r="F496" s="6" t="s">
        <v>16</v>
      </c>
      <c r="G496" s="6">
        <v>1</v>
      </c>
      <c r="H496" s="6">
        <v>708</v>
      </c>
    </row>
    <row r="497" s="2" customFormat="true" ht="22.5" customHeight="true" spans="1:8">
      <c r="A497" s="6">
        <f>495</f>
        <v>495</v>
      </c>
      <c r="B497" s="6">
        <v>43579</v>
      </c>
      <c r="C497" s="6" t="s">
        <v>512</v>
      </c>
      <c r="D497" s="6" t="s">
        <v>10</v>
      </c>
      <c r="E497" s="6" t="s">
        <v>25</v>
      </c>
      <c r="F497" s="6" t="s">
        <v>16</v>
      </c>
      <c r="G497" s="6">
        <v>3</v>
      </c>
      <c r="H497" s="6">
        <v>1618</v>
      </c>
    </row>
    <row r="498" s="2" customFormat="true" ht="22.5" customHeight="true" spans="1:8">
      <c r="A498" s="6">
        <f>496</f>
        <v>496</v>
      </c>
      <c r="B498" s="6">
        <v>43578</v>
      </c>
      <c r="C498" s="6" t="s">
        <v>513</v>
      </c>
      <c r="D498" s="6" t="s">
        <v>10</v>
      </c>
      <c r="E498" s="6" t="s">
        <v>133</v>
      </c>
      <c r="F498" s="6" t="s">
        <v>16</v>
      </c>
      <c r="G498" s="6">
        <v>3</v>
      </c>
      <c r="H498" s="6">
        <v>1308</v>
      </c>
    </row>
    <row r="499" s="2" customFormat="true" ht="22.5" customHeight="true" spans="1:8">
      <c r="A499" s="6">
        <f>497</f>
        <v>497</v>
      </c>
      <c r="B499" s="6">
        <v>43577</v>
      </c>
      <c r="C499" s="6" t="s">
        <v>514</v>
      </c>
      <c r="D499" s="6" t="s">
        <v>10</v>
      </c>
      <c r="E499" s="6" t="s">
        <v>153</v>
      </c>
      <c r="F499" s="6" t="s">
        <v>16</v>
      </c>
      <c r="G499" s="6">
        <v>2</v>
      </c>
      <c r="H499" s="6">
        <v>1027</v>
      </c>
    </row>
    <row r="500" s="2" customFormat="true" ht="22.5" customHeight="true" spans="1:8">
      <c r="A500" s="6">
        <f>498</f>
        <v>498</v>
      </c>
      <c r="B500" s="6">
        <v>43637</v>
      </c>
      <c r="C500" s="6" t="s">
        <v>515</v>
      </c>
      <c r="D500" s="6" t="s">
        <v>10</v>
      </c>
      <c r="E500" s="6" t="s">
        <v>20</v>
      </c>
      <c r="F500" s="6" t="s">
        <v>16</v>
      </c>
      <c r="G500" s="6">
        <v>1</v>
      </c>
      <c r="H500" s="6">
        <v>708</v>
      </c>
    </row>
    <row r="501" s="2" customFormat="true" ht="22.5" customHeight="true" spans="1:8">
      <c r="A501" s="6">
        <f>499</f>
        <v>499</v>
      </c>
      <c r="B501" s="6">
        <v>43635</v>
      </c>
      <c r="C501" s="6" t="s">
        <v>516</v>
      </c>
      <c r="D501" s="6" t="s">
        <v>14</v>
      </c>
      <c r="E501" s="6" t="s">
        <v>36</v>
      </c>
      <c r="F501" s="6" t="s">
        <v>16</v>
      </c>
      <c r="G501" s="6">
        <v>1</v>
      </c>
      <c r="H501" s="6">
        <v>668</v>
      </c>
    </row>
    <row r="502" s="2" customFormat="true" ht="22.5" customHeight="true" spans="1:8">
      <c r="A502" s="6">
        <f>500</f>
        <v>500</v>
      </c>
      <c r="B502" s="6">
        <v>43641</v>
      </c>
      <c r="C502" s="6" t="s">
        <v>517</v>
      </c>
      <c r="D502" s="6" t="s">
        <v>10</v>
      </c>
      <c r="E502" s="6" t="s">
        <v>18</v>
      </c>
      <c r="F502" s="6" t="s">
        <v>16</v>
      </c>
      <c r="G502" s="6">
        <v>2</v>
      </c>
      <c r="H502" s="6">
        <v>952</v>
      </c>
    </row>
    <row r="503" s="2" customFormat="true" ht="22.5" customHeight="true" spans="1:8">
      <c r="A503" s="6">
        <f>501</f>
        <v>501</v>
      </c>
      <c r="B503" s="6">
        <v>43637</v>
      </c>
      <c r="C503" s="6" t="s">
        <v>518</v>
      </c>
      <c r="D503" s="6" t="s">
        <v>14</v>
      </c>
      <c r="E503" s="6" t="s">
        <v>153</v>
      </c>
      <c r="F503" s="6" t="s">
        <v>16</v>
      </c>
      <c r="G503" s="6">
        <v>1</v>
      </c>
      <c r="H503" s="6">
        <v>751</v>
      </c>
    </row>
    <row r="504" s="2" customFormat="true" ht="22.5" customHeight="true" spans="1:8">
      <c r="A504" s="6">
        <f>502</f>
        <v>502</v>
      </c>
      <c r="B504" s="6">
        <v>43640</v>
      </c>
      <c r="C504" s="6" t="s">
        <v>519</v>
      </c>
      <c r="D504" s="6" t="s">
        <v>14</v>
      </c>
      <c r="E504" s="6" t="s">
        <v>61</v>
      </c>
      <c r="F504" s="6" t="s">
        <v>16</v>
      </c>
      <c r="G504" s="6">
        <v>2</v>
      </c>
      <c r="H504" s="6">
        <v>1104</v>
      </c>
    </row>
    <row r="505" s="2" customFormat="true" ht="22.5" customHeight="true" spans="1:8">
      <c r="A505" s="6">
        <f>503</f>
        <v>503</v>
      </c>
      <c r="B505" s="6">
        <v>43641</v>
      </c>
      <c r="C505" s="6" t="s">
        <v>520</v>
      </c>
      <c r="D505" s="6" t="s">
        <v>14</v>
      </c>
      <c r="E505" s="6" t="s">
        <v>135</v>
      </c>
      <c r="F505" s="6" t="s">
        <v>16</v>
      </c>
      <c r="G505" s="6">
        <v>1</v>
      </c>
      <c r="H505" s="6">
        <v>751</v>
      </c>
    </row>
    <row r="506" s="2" customFormat="true" ht="22.5" customHeight="true" spans="1:8">
      <c r="A506" s="6">
        <f>504</f>
        <v>504</v>
      </c>
      <c r="B506" s="6">
        <v>43637</v>
      </c>
      <c r="C506" s="6" t="s">
        <v>521</v>
      </c>
      <c r="D506" s="6" t="s">
        <v>14</v>
      </c>
      <c r="E506" s="6" t="s">
        <v>18</v>
      </c>
      <c r="F506" s="6" t="s">
        <v>16</v>
      </c>
      <c r="G506" s="6">
        <v>3</v>
      </c>
      <c r="H506" s="6">
        <v>1773</v>
      </c>
    </row>
    <row r="507" s="2" customFormat="true" ht="22.5" customHeight="true" spans="1:8">
      <c r="A507" s="6">
        <f>505</f>
        <v>505</v>
      </c>
      <c r="B507" s="6">
        <v>43640</v>
      </c>
      <c r="C507" s="6" t="s">
        <v>522</v>
      </c>
      <c r="D507" s="6" t="s">
        <v>14</v>
      </c>
      <c r="E507" s="6" t="s">
        <v>133</v>
      </c>
      <c r="F507" s="6" t="s">
        <v>16</v>
      </c>
      <c r="G507" s="6">
        <v>3</v>
      </c>
      <c r="H507" s="6">
        <v>1927</v>
      </c>
    </row>
    <row r="508" s="2" customFormat="true" ht="22.5" customHeight="true" spans="1:8">
      <c r="A508" s="6">
        <f>506</f>
        <v>506</v>
      </c>
      <c r="B508" s="6">
        <v>43641</v>
      </c>
      <c r="C508" s="6" t="s">
        <v>523</v>
      </c>
      <c r="D508" s="6" t="s">
        <v>14</v>
      </c>
      <c r="E508" s="6" t="s">
        <v>135</v>
      </c>
      <c r="F508" s="6" t="s">
        <v>16</v>
      </c>
      <c r="G508" s="6">
        <v>2</v>
      </c>
      <c r="H508" s="6">
        <v>1182</v>
      </c>
    </row>
    <row r="509" s="2" customFormat="true" ht="22.5" customHeight="true" spans="1:8">
      <c r="A509" s="6">
        <f>507</f>
        <v>507</v>
      </c>
      <c r="B509" s="6">
        <v>43637</v>
      </c>
      <c r="C509" s="6" t="s">
        <v>524</v>
      </c>
      <c r="D509" s="6" t="s">
        <v>14</v>
      </c>
      <c r="E509" s="6" t="s">
        <v>18</v>
      </c>
      <c r="F509" s="6" t="s">
        <v>16</v>
      </c>
      <c r="G509" s="6">
        <v>2</v>
      </c>
      <c r="H509" s="6">
        <v>1339</v>
      </c>
    </row>
    <row r="510" s="2" customFormat="true" ht="22.5" customHeight="true" spans="1:8">
      <c r="A510" s="6">
        <f>508</f>
        <v>508</v>
      </c>
      <c r="B510" s="6">
        <v>43637</v>
      </c>
      <c r="C510" s="6" t="s">
        <v>525</v>
      </c>
      <c r="D510" s="6" t="s">
        <v>14</v>
      </c>
      <c r="E510" s="6" t="s">
        <v>18</v>
      </c>
      <c r="F510" s="6" t="s">
        <v>16</v>
      </c>
      <c r="G510" s="6">
        <v>1</v>
      </c>
      <c r="H510" s="6">
        <v>708</v>
      </c>
    </row>
    <row r="511" s="2" customFormat="true" ht="22.5" customHeight="true" spans="1:8">
      <c r="A511" s="6">
        <f>509</f>
        <v>509</v>
      </c>
      <c r="B511" s="6">
        <v>43637</v>
      </c>
      <c r="C511" s="6" t="s">
        <v>526</v>
      </c>
      <c r="D511" s="6" t="s">
        <v>14</v>
      </c>
      <c r="E511" s="6" t="s">
        <v>18</v>
      </c>
      <c r="F511" s="6" t="s">
        <v>16</v>
      </c>
      <c r="G511" s="6">
        <v>1</v>
      </c>
      <c r="H511" s="6">
        <v>631</v>
      </c>
    </row>
    <row r="512" s="2" customFormat="true" ht="22.5" customHeight="true" spans="1:8">
      <c r="A512" s="6">
        <f>510</f>
        <v>510</v>
      </c>
      <c r="B512" s="6">
        <v>43636</v>
      </c>
      <c r="C512" s="6" t="s">
        <v>527</v>
      </c>
      <c r="D512" s="6" t="s">
        <v>14</v>
      </c>
      <c r="E512" s="6" t="s">
        <v>18</v>
      </c>
      <c r="F512" s="6" t="s">
        <v>16</v>
      </c>
      <c r="G512" s="6">
        <v>1</v>
      </c>
      <c r="H512" s="6">
        <v>591</v>
      </c>
    </row>
    <row r="513" s="2" customFormat="true" ht="22.5" customHeight="true" spans="1:8">
      <c r="A513" s="6">
        <f>511</f>
        <v>511</v>
      </c>
      <c r="B513" s="6">
        <v>43637</v>
      </c>
      <c r="C513" s="6" t="s">
        <v>528</v>
      </c>
      <c r="D513" s="6" t="s">
        <v>10</v>
      </c>
      <c r="E513" s="6" t="s">
        <v>18</v>
      </c>
      <c r="F513" s="6" t="s">
        <v>16</v>
      </c>
      <c r="G513" s="6">
        <v>1</v>
      </c>
      <c r="H513" s="6">
        <v>631</v>
      </c>
    </row>
    <row r="514" s="2" customFormat="true" ht="22.5" customHeight="true" spans="1:8">
      <c r="A514" s="6">
        <f>512</f>
        <v>512</v>
      </c>
      <c r="B514" s="6">
        <v>43641</v>
      </c>
      <c r="C514" s="6" t="s">
        <v>529</v>
      </c>
      <c r="D514" s="6" t="s">
        <v>14</v>
      </c>
      <c r="E514" s="6" t="s">
        <v>135</v>
      </c>
      <c r="F514" s="6" t="s">
        <v>16</v>
      </c>
      <c r="G514" s="6">
        <v>2</v>
      </c>
      <c r="H514" s="6">
        <v>1182</v>
      </c>
    </row>
    <row r="515" s="2" customFormat="true" ht="22.5" customHeight="true" spans="1:8">
      <c r="A515" s="6">
        <f>513</f>
        <v>513</v>
      </c>
      <c r="B515" s="6">
        <v>43640</v>
      </c>
      <c r="C515" s="6" t="s">
        <v>530</v>
      </c>
      <c r="D515" s="6" t="s">
        <v>14</v>
      </c>
      <c r="E515" s="6" t="s">
        <v>61</v>
      </c>
      <c r="F515" s="6" t="s">
        <v>12</v>
      </c>
      <c r="G515" s="6">
        <v>2</v>
      </c>
      <c r="H515" s="6">
        <v>1027</v>
      </c>
    </row>
    <row r="516" s="2" customFormat="true" ht="22.5" customHeight="true" spans="1:8">
      <c r="A516" s="6">
        <f>514</f>
        <v>514</v>
      </c>
      <c r="B516" s="6">
        <v>43641</v>
      </c>
      <c r="C516" s="6" t="s">
        <v>531</v>
      </c>
      <c r="D516" s="6" t="s">
        <v>14</v>
      </c>
      <c r="E516" s="6" t="s">
        <v>135</v>
      </c>
      <c r="F516" s="6" t="s">
        <v>16</v>
      </c>
      <c r="G516" s="6">
        <v>1</v>
      </c>
      <c r="H516" s="6">
        <v>476</v>
      </c>
    </row>
    <row r="517" s="2" customFormat="true" ht="22.5" customHeight="true" spans="1:8">
      <c r="A517" s="6">
        <f>515</f>
        <v>515</v>
      </c>
      <c r="B517" s="6">
        <v>43634</v>
      </c>
      <c r="C517" s="6" t="s">
        <v>221</v>
      </c>
      <c r="D517" s="6" t="s">
        <v>14</v>
      </c>
      <c r="E517" s="6" t="s">
        <v>143</v>
      </c>
      <c r="F517" s="6" t="s">
        <v>16</v>
      </c>
      <c r="G517" s="6">
        <v>1</v>
      </c>
      <c r="H517" s="6">
        <v>591</v>
      </c>
    </row>
    <row r="518" s="2" customFormat="true" ht="22.5" customHeight="true" spans="1:8">
      <c r="A518" s="6">
        <f>516</f>
        <v>516</v>
      </c>
      <c r="B518" s="6">
        <v>43635</v>
      </c>
      <c r="C518" s="6" t="s">
        <v>532</v>
      </c>
      <c r="D518" s="6" t="s">
        <v>14</v>
      </c>
      <c r="E518" s="6" t="s">
        <v>143</v>
      </c>
      <c r="F518" s="6" t="s">
        <v>16</v>
      </c>
      <c r="G518" s="6">
        <v>1</v>
      </c>
      <c r="H518" s="6">
        <v>591</v>
      </c>
    </row>
    <row r="519" s="2" customFormat="true" ht="22.5" customHeight="true" spans="1:8">
      <c r="A519" s="6">
        <f>517</f>
        <v>517</v>
      </c>
      <c r="B519" s="6">
        <v>43624</v>
      </c>
      <c r="C519" s="6" t="s">
        <v>533</v>
      </c>
      <c r="D519" s="6" t="s">
        <v>10</v>
      </c>
      <c r="E519" s="6" t="s">
        <v>143</v>
      </c>
      <c r="F519" s="6" t="s">
        <v>16</v>
      </c>
      <c r="G519" s="6">
        <v>1</v>
      </c>
      <c r="H519" s="6">
        <v>476</v>
      </c>
    </row>
    <row r="520" s="2" customFormat="true" ht="22.5" customHeight="true" spans="1:8">
      <c r="A520" s="6">
        <f>518</f>
        <v>518</v>
      </c>
      <c r="B520" s="6">
        <v>43640</v>
      </c>
      <c r="C520" s="6" t="s">
        <v>534</v>
      </c>
      <c r="D520" s="6" t="s">
        <v>10</v>
      </c>
      <c r="E520" s="6" t="s">
        <v>11</v>
      </c>
      <c r="F520" s="6" t="s">
        <v>16</v>
      </c>
      <c r="G520" s="6">
        <v>1</v>
      </c>
      <c r="H520" s="6">
        <v>668</v>
      </c>
    </row>
    <row r="521" s="2" customFormat="true" ht="22.5" customHeight="true" spans="1:8">
      <c r="A521" s="6">
        <f>519</f>
        <v>519</v>
      </c>
      <c r="B521" s="6">
        <v>43641</v>
      </c>
      <c r="C521" s="6" t="s">
        <v>535</v>
      </c>
      <c r="D521" s="6" t="s">
        <v>10</v>
      </c>
      <c r="E521" s="6" t="s">
        <v>135</v>
      </c>
      <c r="F521" s="6" t="s">
        <v>16</v>
      </c>
      <c r="G521" s="6">
        <v>1</v>
      </c>
      <c r="H521" s="6">
        <v>708</v>
      </c>
    </row>
    <row r="522" s="2" customFormat="true" ht="22.5" customHeight="true" spans="1:8">
      <c r="A522" s="6">
        <f>520</f>
        <v>520</v>
      </c>
      <c r="B522" s="6">
        <v>43637</v>
      </c>
      <c r="C522" s="6" t="s">
        <v>536</v>
      </c>
      <c r="D522" s="6" t="s">
        <v>14</v>
      </c>
      <c r="E522" s="6" t="s">
        <v>38</v>
      </c>
      <c r="F522" s="6" t="s">
        <v>16</v>
      </c>
      <c r="G522" s="6">
        <v>4</v>
      </c>
      <c r="H522" s="6">
        <v>2136</v>
      </c>
    </row>
    <row r="523" s="2" customFormat="true" ht="22.5" customHeight="true" spans="1:8">
      <c r="A523" s="6">
        <f>521</f>
        <v>521</v>
      </c>
      <c r="B523" s="6">
        <v>43641</v>
      </c>
      <c r="C523" s="6" t="s">
        <v>537</v>
      </c>
      <c r="D523" s="6" t="s">
        <v>14</v>
      </c>
      <c r="E523" s="6" t="s">
        <v>139</v>
      </c>
      <c r="F523" s="6" t="s">
        <v>16</v>
      </c>
      <c r="G523" s="6">
        <v>2</v>
      </c>
      <c r="H523" s="6">
        <v>1355</v>
      </c>
    </row>
    <row r="524" s="2" customFormat="true" ht="22.5" customHeight="true" spans="1:8">
      <c r="A524" s="6">
        <f>522</f>
        <v>522</v>
      </c>
      <c r="B524" s="6">
        <v>43641</v>
      </c>
      <c r="C524" s="6" t="s">
        <v>538</v>
      </c>
      <c r="D524" s="6" t="s">
        <v>14</v>
      </c>
      <c r="E524" s="6" t="s">
        <v>135</v>
      </c>
      <c r="F524" s="6" t="s">
        <v>16</v>
      </c>
      <c r="G524" s="6">
        <v>1</v>
      </c>
      <c r="H524" s="6">
        <v>751</v>
      </c>
    </row>
    <row r="525" s="2" customFormat="true" ht="22.5" customHeight="true" spans="1:8">
      <c r="A525" s="6">
        <f>523</f>
        <v>523</v>
      </c>
      <c r="B525" s="6">
        <v>43641</v>
      </c>
      <c r="C525" s="6" t="s">
        <v>539</v>
      </c>
      <c r="D525" s="6" t="s">
        <v>14</v>
      </c>
      <c r="E525" s="6" t="s">
        <v>135</v>
      </c>
      <c r="F525" s="6" t="s">
        <v>16</v>
      </c>
      <c r="G525" s="6">
        <v>2</v>
      </c>
      <c r="H525" s="6">
        <v>1184</v>
      </c>
    </row>
    <row r="526" s="2" customFormat="true" ht="22.5" customHeight="true" spans="1:8">
      <c r="A526" s="6">
        <f>524</f>
        <v>524</v>
      </c>
      <c r="B526" s="6">
        <v>43641</v>
      </c>
      <c r="C526" s="6" t="s">
        <v>540</v>
      </c>
      <c r="D526" s="6" t="s">
        <v>14</v>
      </c>
      <c r="E526" s="6" t="s">
        <v>135</v>
      </c>
      <c r="F526" s="6" t="s">
        <v>16</v>
      </c>
      <c r="G526" s="6">
        <v>3</v>
      </c>
      <c r="H526" s="6">
        <v>1618</v>
      </c>
    </row>
    <row r="527" s="2" customFormat="true" ht="22.5" customHeight="true" spans="1:8">
      <c r="A527" s="6">
        <f>525</f>
        <v>525</v>
      </c>
      <c r="B527" s="6">
        <v>43675</v>
      </c>
      <c r="C527" s="6" t="s">
        <v>541</v>
      </c>
      <c r="D527" s="6" t="s">
        <v>10</v>
      </c>
      <c r="E527" s="6" t="s">
        <v>170</v>
      </c>
      <c r="F527" s="6" t="s">
        <v>16</v>
      </c>
      <c r="G527" s="6">
        <v>1</v>
      </c>
      <c r="H527" s="6">
        <v>668</v>
      </c>
    </row>
    <row r="528" s="2" customFormat="true" ht="22.5" customHeight="true" spans="1:8">
      <c r="A528" s="6">
        <f>526</f>
        <v>526</v>
      </c>
      <c r="B528" s="6">
        <v>43662</v>
      </c>
      <c r="C528" s="6" t="s">
        <v>542</v>
      </c>
      <c r="D528" s="6" t="s">
        <v>14</v>
      </c>
      <c r="E528" s="6" t="s">
        <v>153</v>
      </c>
      <c r="F528" s="6" t="s">
        <v>16</v>
      </c>
      <c r="G528" s="6">
        <v>2</v>
      </c>
      <c r="H528" s="6">
        <v>1182</v>
      </c>
    </row>
    <row r="529" s="2" customFormat="true" ht="22.5" customHeight="true" spans="1:8">
      <c r="A529" s="6">
        <f>527</f>
        <v>527</v>
      </c>
      <c r="B529" s="6">
        <v>43677</v>
      </c>
      <c r="C529" s="6" t="s">
        <v>543</v>
      </c>
      <c r="D529" s="6" t="s">
        <v>14</v>
      </c>
      <c r="E529" s="6" t="s">
        <v>135</v>
      </c>
      <c r="F529" s="6" t="s">
        <v>12</v>
      </c>
      <c r="G529" s="6">
        <v>2</v>
      </c>
      <c r="H529" s="6">
        <v>1339</v>
      </c>
    </row>
    <row r="530" s="2" customFormat="true" ht="22.5" customHeight="true" spans="1:8">
      <c r="A530" s="6">
        <f>528</f>
        <v>528</v>
      </c>
      <c r="B530" s="6">
        <v>43677</v>
      </c>
      <c r="C530" s="6" t="s">
        <v>544</v>
      </c>
      <c r="D530" s="6" t="s">
        <v>14</v>
      </c>
      <c r="E530" s="6" t="s">
        <v>11</v>
      </c>
      <c r="F530" s="6" t="s">
        <v>16</v>
      </c>
      <c r="G530" s="6">
        <v>2</v>
      </c>
      <c r="H530" s="6">
        <v>1259</v>
      </c>
    </row>
    <row r="531" s="2" customFormat="true" ht="22.5" customHeight="true" spans="1:8">
      <c r="A531" s="6">
        <f>529</f>
        <v>529</v>
      </c>
      <c r="B531" s="6">
        <v>43676</v>
      </c>
      <c r="C531" s="6" t="s">
        <v>545</v>
      </c>
      <c r="D531" s="6" t="s">
        <v>14</v>
      </c>
      <c r="E531" s="6" t="s">
        <v>11</v>
      </c>
      <c r="F531" s="6" t="s">
        <v>16</v>
      </c>
      <c r="G531" s="6">
        <v>2</v>
      </c>
      <c r="H531" s="6">
        <v>1104</v>
      </c>
    </row>
    <row r="532" s="2" customFormat="true" ht="22.5" customHeight="true" spans="1:8">
      <c r="A532" s="6">
        <f>530</f>
        <v>530</v>
      </c>
      <c r="B532" s="6">
        <v>43635</v>
      </c>
      <c r="C532" s="6" t="s">
        <v>546</v>
      </c>
      <c r="D532" s="6" t="s">
        <v>14</v>
      </c>
      <c r="E532" s="6" t="s">
        <v>143</v>
      </c>
      <c r="F532" s="6" t="s">
        <v>16</v>
      </c>
      <c r="G532" s="6">
        <v>1</v>
      </c>
      <c r="H532" s="6">
        <v>668</v>
      </c>
    </row>
    <row r="533" s="2" customFormat="true" ht="22.5" customHeight="true" spans="1:8">
      <c r="A533" s="6">
        <f>531</f>
        <v>531</v>
      </c>
      <c r="B533" s="6">
        <v>43663</v>
      </c>
      <c r="C533" s="6" t="s">
        <v>547</v>
      </c>
      <c r="D533" s="6" t="s">
        <v>10</v>
      </c>
      <c r="E533" s="6" t="s">
        <v>133</v>
      </c>
      <c r="F533" s="6" t="s">
        <v>16</v>
      </c>
      <c r="G533" s="6">
        <v>2</v>
      </c>
      <c r="H533" s="6">
        <v>1104</v>
      </c>
    </row>
    <row r="534" s="2" customFormat="true" ht="22.5" customHeight="true" spans="1:8">
      <c r="A534" s="6">
        <f>532</f>
        <v>532</v>
      </c>
      <c r="B534" s="6">
        <v>43675</v>
      </c>
      <c r="C534" s="6" t="s">
        <v>548</v>
      </c>
      <c r="D534" s="6" t="s">
        <v>10</v>
      </c>
      <c r="E534" s="6" t="s">
        <v>170</v>
      </c>
      <c r="F534" s="6" t="s">
        <v>16</v>
      </c>
      <c r="G534" s="6">
        <v>1</v>
      </c>
      <c r="H534" s="6">
        <v>668</v>
      </c>
    </row>
    <row r="535" s="2" customFormat="true" ht="22.5" customHeight="true" spans="1:8">
      <c r="A535" s="6">
        <f>533</f>
        <v>533</v>
      </c>
      <c r="B535" s="6">
        <v>43686</v>
      </c>
      <c r="C535" s="6" t="s">
        <v>549</v>
      </c>
      <c r="D535" s="6" t="s">
        <v>10</v>
      </c>
      <c r="E535" s="6" t="s">
        <v>11</v>
      </c>
      <c r="F535" s="6" t="s">
        <v>12</v>
      </c>
      <c r="G535" s="6">
        <v>1</v>
      </c>
      <c r="H535" s="6">
        <v>631</v>
      </c>
    </row>
    <row r="536" s="2" customFormat="true" ht="22.5" customHeight="true" spans="1:8">
      <c r="A536" s="6">
        <f>534</f>
        <v>534</v>
      </c>
      <c r="B536" s="6">
        <v>43690</v>
      </c>
      <c r="C536" s="6" t="s">
        <v>550</v>
      </c>
      <c r="D536" s="6" t="s">
        <v>10</v>
      </c>
      <c r="E536" s="6" t="s">
        <v>18</v>
      </c>
      <c r="F536" s="6" t="s">
        <v>12</v>
      </c>
      <c r="G536" s="6">
        <v>1</v>
      </c>
      <c r="H536" s="6">
        <v>708</v>
      </c>
    </row>
    <row r="537" s="2" customFormat="true" ht="22.5" customHeight="true" spans="1:8">
      <c r="A537" s="6">
        <f>535</f>
        <v>535</v>
      </c>
      <c r="B537" s="6">
        <v>43677</v>
      </c>
      <c r="C537" s="6" t="s">
        <v>551</v>
      </c>
      <c r="D537" s="6" t="s">
        <v>14</v>
      </c>
      <c r="E537" s="6" t="s">
        <v>135</v>
      </c>
      <c r="F537" s="6" t="s">
        <v>12</v>
      </c>
      <c r="G537" s="6">
        <v>2</v>
      </c>
      <c r="H537" s="6">
        <v>1182</v>
      </c>
    </row>
    <row r="538" s="2" customFormat="true" ht="22.5" customHeight="true" spans="1:8">
      <c r="A538" s="6">
        <f>536</f>
        <v>536</v>
      </c>
      <c r="B538" s="6">
        <v>43678</v>
      </c>
      <c r="C538" s="6" t="s">
        <v>552</v>
      </c>
      <c r="D538" s="6" t="s">
        <v>10</v>
      </c>
      <c r="E538" s="6" t="s">
        <v>135</v>
      </c>
      <c r="F538" s="6" t="s">
        <v>12</v>
      </c>
      <c r="G538" s="6">
        <v>2</v>
      </c>
      <c r="H538" s="6">
        <v>872</v>
      </c>
    </row>
    <row r="539" s="2" customFormat="true" ht="22.5" customHeight="true" spans="1:8">
      <c r="A539" s="6">
        <f>537</f>
        <v>537</v>
      </c>
      <c r="B539" s="6">
        <v>43691</v>
      </c>
      <c r="C539" s="6" t="s">
        <v>553</v>
      </c>
      <c r="D539" s="6" t="s">
        <v>10</v>
      </c>
      <c r="E539" s="6" t="s">
        <v>38</v>
      </c>
      <c r="F539" s="6" t="s">
        <v>12</v>
      </c>
      <c r="G539" s="6">
        <v>3</v>
      </c>
      <c r="H539" s="6">
        <v>1583</v>
      </c>
    </row>
    <row r="540" s="2" customFormat="true" ht="22.5" customHeight="true" spans="1:8">
      <c r="A540" s="6">
        <f>538</f>
        <v>538</v>
      </c>
      <c r="B540" s="6">
        <v>43691</v>
      </c>
      <c r="C540" s="6" t="s">
        <v>554</v>
      </c>
      <c r="D540" s="6" t="s">
        <v>10</v>
      </c>
      <c r="E540" s="6" t="s">
        <v>38</v>
      </c>
      <c r="F540" s="6" t="s">
        <v>12</v>
      </c>
      <c r="G540" s="6">
        <v>1</v>
      </c>
      <c r="H540" s="6">
        <v>708</v>
      </c>
    </row>
    <row r="541" s="2" customFormat="true" ht="22.5" customHeight="true" spans="1:8">
      <c r="A541" s="6">
        <f>539</f>
        <v>539</v>
      </c>
      <c r="B541" s="6">
        <v>43689</v>
      </c>
      <c r="C541" s="6" t="s">
        <v>555</v>
      </c>
      <c r="D541" s="6" t="s">
        <v>10</v>
      </c>
      <c r="E541" s="6" t="s">
        <v>61</v>
      </c>
      <c r="F541" s="6" t="s">
        <v>12</v>
      </c>
      <c r="G541" s="6">
        <v>3</v>
      </c>
      <c r="H541" s="6">
        <v>1540</v>
      </c>
    </row>
    <row r="542" s="2" customFormat="true" ht="22.5" customHeight="true" spans="1:8">
      <c r="A542" s="6">
        <f>540</f>
        <v>540</v>
      </c>
      <c r="B542" s="6">
        <v>43689</v>
      </c>
      <c r="C542" s="6" t="s">
        <v>556</v>
      </c>
      <c r="D542" s="6" t="s">
        <v>10</v>
      </c>
      <c r="E542" s="6" t="s">
        <v>61</v>
      </c>
      <c r="F542" s="6" t="s">
        <v>16</v>
      </c>
      <c r="G542" s="6">
        <v>1</v>
      </c>
      <c r="H542" s="6">
        <v>591</v>
      </c>
    </row>
    <row r="543" s="2" customFormat="true" ht="22.5" customHeight="true" spans="1:8">
      <c r="A543" s="6">
        <f>541</f>
        <v>541</v>
      </c>
      <c r="B543" s="6">
        <v>43690</v>
      </c>
      <c r="C543" s="6" t="s">
        <v>557</v>
      </c>
      <c r="D543" s="6" t="s">
        <v>10</v>
      </c>
      <c r="E543" s="6" t="s">
        <v>61</v>
      </c>
      <c r="F543" s="6" t="s">
        <v>12</v>
      </c>
      <c r="G543" s="6">
        <v>1</v>
      </c>
      <c r="H543" s="6">
        <v>668</v>
      </c>
    </row>
    <row r="544" s="2" customFormat="true" ht="22.5" customHeight="true" spans="1:8">
      <c r="A544" s="6">
        <f>542</f>
        <v>542</v>
      </c>
      <c r="B544" s="6">
        <v>43690</v>
      </c>
      <c r="C544" s="6" t="s">
        <v>558</v>
      </c>
      <c r="D544" s="6" t="s">
        <v>10</v>
      </c>
      <c r="E544" s="6" t="s">
        <v>61</v>
      </c>
      <c r="F544" s="6" t="s">
        <v>12</v>
      </c>
      <c r="G544" s="6">
        <v>1</v>
      </c>
      <c r="H544" s="6">
        <v>591</v>
      </c>
    </row>
    <row r="545" s="2" customFormat="true" ht="22.5" customHeight="true" spans="1:8">
      <c r="A545" s="6">
        <f>543</f>
        <v>543</v>
      </c>
      <c r="B545" s="6">
        <v>43690</v>
      </c>
      <c r="C545" s="6" t="s">
        <v>559</v>
      </c>
      <c r="D545" s="6" t="s">
        <v>10</v>
      </c>
      <c r="E545" s="6" t="s">
        <v>18</v>
      </c>
      <c r="F545" s="6" t="s">
        <v>12</v>
      </c>
      <c r="G545" s="6">
        <v>1</v>
      </c>
      <c r="H545" s="6">
        <v>668</v>
      </c>
    </row>
    <row r="546" s="2" customFormat="true" ht="22.5" customHeight="true" spans="1:8">
      <c r="A546" s="6">
        <f>544</f>
        <v>544</v>
      </c>
      <c r="B546" s="6">
        <v>43691</v>
      </c>
      <c r="C546" s="6" t="s">
        <v>560</v>
      </c>
      <c r="D546" s="6" t="s">
        <v>14</v>
      </c>
      <c r="E546" s="6" t="s">
        <v>38</v>
      </c>
      <c r="F546" s="6" t="s">
        <v>12</v>
      </c>
      <c r="G546" s="6">
        <v>2</v>
      </c>
      <c r="H546" s="6">
        <v>1107</v>
      </c>
    </row>
    <row r="547" s="2" customFormat="true" ht="22.5" customHeight="true" spans="1:8">
      <c r="A547" s="6">
        <f>545</f>
        <v>545</v>
      </c>
      <c r="B547" s="6">
        <v>43663</v>
      </c>
      <c r="C547" s="6" t="s">
        <v>561</v>
      </c>
      <c r="D547" s="6" t="s">
        <v>14</v>
      </c>
      <c r="E547" s="6" t="s">
        <v>133</v>
      </c>
      <c r="F547" s="6" t="s">
        <v>16</v>
      </c>
      <c r="G547" s="6">
        <v>1</v>
      </c>
      <c r="H547" s="6">
        <v>708</v>
      </c>
    </row>
    <row r="548" s="2" customFormat="true" ht="22.5" customHeight="true" spans="1:8">
      <c r="A548" s="6">
        <f>546</f>
        <v>546</v>
      </c>
      <c r="B548" s="6">
        <v>43782</v>
      </c>
      <c r="C548" s="6" t="s">
        <v>562</v>
      </c>
      <c r="D548" s="6" t="s">
        <v>14</v>
      </c>
      <c r="E548" s="6" t="s">
        <v>25</v>
      </c>
      <c r="F548" s="6" t="s">
        <v>12</v>
      </c>
      <c r="G548" s="6">
        <v>2</v>
      </c>
      <c r="H548" s="6">
        <v>1259</v>
      </c>
    </row>
    <row r="549" s="2" customFormat="true" ht="22.5" customHeight="true" spans="1:8">
      <c r="A549" s="6">
        <f>547</f>
        <v>547</v>
      </c>
      <c r="B549" s="6">
        <v>43795</v>
      </c>
      <c r="C549" s="6" t="s">
        <v>563</v>
      </c>
      <c r="D549" s="6" t="s">
        <v>14</v>
      </c>
      <c r="E549" s="6" t="s">
        <v>15</v>
      </c>
      <c r="F549" s="6" t="s">
        <v>12</v>
      </c>
      <c r="G549" s="6">
        <v>1</v>
      </c>
      <c r="H549" s="6">
        <v>631</v>
      </c>
    </row>
    <row r="550" s="2" customFormat="true" ht="22.5" customHeight="true" spans="1:8">
      <c r="A550" s="6">
        <f>548</f>
        <v>548</v>
      </c>
      <c r="B550" s="6">
        <v>43783</v>
      </c>
      <c r="C550" s="6" t="s">
        <v>564</v>
      </c>
      <c r="D550" s="6" t="s">
        <v>14</v>
      </c>
      <c r="E550" s="6" t="s">
        <v>25</v>
      </c>
      <c r="F550" s="6" t="s">
        <v>12</v>
      </c>
      <c r="G550" s="6">
        <v>1</v>
      </c>
      <c r="H550" s="6">
        <v>668</v>
      </c>
    </row>
    <row r="551" s="2" customFormat="true" ht="22.5" customHeight="true" spans="1:8">
      <c r="A551" s="6">
        <f>549</f>
        <v>549</v>
      </c>
      <c r="B551" s="6">
        <v>43787</v>
      </c>
      <c r="C551" s="6" t="s">
        <v>565</v>
      </c>
      <c r="D551" s="6" t="s">
        <v>10</v>
      </c>
      <c r="E551" s="6" t="s">
        <v>61</v>
      </c>
      <c r="F551" s="6" t="s">
        <v>12</v>
      </c>
      <c r="G551" s="6">
        <v>1</v>
      </c>
      <c r="H551" s="6">
        <v>668</v>
      </c>
    </row>
    <row r="552" s="2" customFormat="true" ht="22.5" customHeight="true" spans="1:8">
      <c r="A552" s="6">
        <f>550</f>
        <v>550</v>
      </c>
      <c r="B552" s="6">
        <v>43780</v>
      </c>
      <c r="C552" s="6" t="s">
        <v>566</v>
      </c>
      <c r="D552" s="6" t="s">
        <v>10</v>
      </c>
      <c r="E552" s="6" t="s">
        <v>139</v>
      </c>
      <c r="F552" s="6" t="s">
        <v>53</v>
      </c>
      <c r="G552" s="6">
        <v>3</v>
      </c>
      <c r="H552" s="6">
        <v>1850</v>
      </c>
    </row>
    <row r="553" s="2" customFormat="true" ht="22.5" customHeight="true" spans="1:8">
      <c r="A553" s="6">
        <f>551</f>
        <v>551</v>
      </c>
      <c r="B553" s="6">
        <v>43784</v>
      </c>
      <c r="C553" s="6" t="s">
        <v>567</v>
      </c>
      <c r="D553" s="6" t="s">
        <v>14</v>
      </c>
      <c r="E553" s="6" t="s">
        <v>11</v>
      </c>
      <c r="F553" s="6" t="s">
        <v>12</v>
      </c>
      <c r="G553" s="6">
        <v>1</v>
      </c>
      <c r="H553" s="6">
        <v>631</v>
      </c>
    </row>
    <row r="554" s="2" customFormat="true" ht="22.5" customHeight="true" spans="1:8">
      <c r="A554" s="6">
        <f>552</f>
        <v>552</v>
      </c>
      <c r="B554" s="6">
        <v>43787</v>
      </c>
      <c r="C554" s="6" t="s">
        <v>568</v>
      </c>
      <c r="D554" s="6" t="s">
        <v>10</v>
      </c>
      <c r="E554" s="6" t="s">
        <v>133</v>
      </c>
      <c r="F554" s="6" t="s">
        <v>12</v>
      </c>
      <c r="G554" s="6">
        <v>1</v>
      </c>
      <c r="H554" s="6">
        <v>705</v>
      </c>
    </row>
    <row r="555" s="2" customFormat="true" ht="22.5" customHeight="true" spans="1:8">
      <c r="A555" s="6">
        <f>553</f>
        <v>553</v>
      </c>
      <c r="B555" s="6">
        <v>43787</v>
      </c>
      <c r="C555" s="6" t="s">
        <v>569</v>
      </c>
      <c r="D555" s="6" t="s">
        <v>10</v>
      </c>
      <c r="E555" s="6" t="s">
        <v>133</v>
      </c>
      <c r="F555" s="6" t="s">
        <v>12</v>
      </c>
      <c r="G555" s="6">
        <v>1</v>
      </c>
      <c r="H555" s="6">
        <v>631</v>
      </c>
    </row>
    <row r="556" s="2" customFormat="true" ht="22.5" customHeight="true" spans="1:8">
      <c r="A556" s="6">
        <f>554</f>
        <v>554</v>
      </c>
      <c r="B556" s="6">
        <v>43781</v>
      </c>
      <c r="C556" s="6" t="s">
        <v>570</v>
      </c>
      <c r="D556" s="6" t="s">
        <v>14</v>
      </c>
      <c r="E556" s="6" t="s">
        <v>139</v>
      </c>
      <c r="F556" s="6" t="s">
        <v>12</v>
      </c>
      <c r="G556" s="6">
        <v>2</v>
      </c>
      <c r="H556" s="6">
        <v>1259</v>
      </c>
    </row>
    <row r="557" s="2" customFormat="true" ht="22.5" customHeight="true" spans="1:8">
      <c r="A557" s="6">
        <f>555</f>
        <v>555</v>
      </c>
      <c r="B557" s="6">
        <v>43728</v>
      </c>
      <c r="C557" s="6" t="s">
        <v>571</v>
      </c>
      <c r="D557" s="6" t="s">
        <v>14</v>
      </c>
      <c r="E557" s="6" t="s">
        <v>153</v>
      </c>
      <c r="F557" s="6" t="s">
        <v>12</v>
      </c>
      <c r="G557" s="6">
        <v>2</v>
      </c>
      <c r="H557" s="6">
        <v>1104</v>
      </c>
    </row>
    <row r="558" s="2" customFormat="true" ht="22.5" customHeight="true" spans="1:8">
      <c r="A558" s="6">
        <f>556</f>
        <v>556</v>
      </c>
      <c r="B558" s="6">
        <v>43787</v>
      </c>
      <c r="C558" s="6" t="s">
        <v>572</v>
      </c>
      <c r="D558" s="6" t="s">
        <v>14</v>
      </c>
      <c r="E558" s="6" t="s">
        <v>133</v>
      </c>
      <c r="F558" s="6" t="s">
        <v>12</v>
      </c>
      <c r="G558" s="6">
        <v>3</v>
      </c>
      <c r="H558" s="6">
        <v>1540</v>
      </c>
    </row>
    <row r="559" s="2" customFormat="true" ht="22.5" customHeight="true" spans="1:8">
      <c r="A559" s="6">
        <f>557</f>
        <v>557</v>
      </c>
      <c r="B559" s="6">
        <v>43780</v>
      </c>
      <c r="C559" s="6" t="s">
        <v>573</v>
      </c>
      <c r="D559" s="6" t="s">
        <v>14</v>
      </c>
      <c r="E559" s="6" t="s">
        <v>139</v>
      </c>
      <c r="F559" s="6" t="s">
        <v>12</v>
      </c>
      <c r="G559" s="6">
        <v>4</v>
      </c>
      <c r="H559" s="6">
        <v>2054</v>
      </c>
    </row>
    <row r="560" s="2" customFormat="true" ht="22.5" customHeight="true" spans="1:8">
      <c r="A560" s="6">
        <f>558</f>
        <v>558</v>
      </c>
      <c r="B560" s="6">
        <v>43782</v>
      </c>
      <c r="C560" s="6" t="s">
        <v>574</v>
      </c>
      <c r="D560" s="6" t="s">
        <v>10</v>
      </c>
      <c r="E560" s="6" t="s">
        <v>139</v>
      </c>
      <c r="F560" s="6" t="s">
        <v>12</v>
      </c>
      <c r="G560" s="6">
        <v>1</v>
      </c>
      <c r="H560" s="6">
        <v>668</v>
      </c>
    </row>
    <row r="561" s="2" customFormat="true" ht="22.5" customHeight="true" spans="1:8">
      <c r="A561" s="6">
        <f>559</f>
        <v>559</v>
      </c>
      <c r="B561" s="6">
        <v>43788</v>
      </c>
      <c r="C561" s="6" t="s">
        <v>575</v>
      </c>
      <c r="D561" s="6" t="s">
        <v>14</v>
      </c>
      <c r="E561" s="6" t="s">
        <v>38</v>
      </c>
      <c r="F561" s="6" t="s">
        <v>12</v>
      </c>
      <c r="G561" s="6">
        <v>4</v>
      </c>
      <c r="H561" s="6">
        <v>2524</v>
      </c>
    </row>
    <row r="562" s="2" customFormat="true" ht="22.5" customHeight="true" spans="1:8">
      <c r="A562" s="6">
        <f>560</f>
        <v>560</v>
      </c>
      <c r="B562" s="6">
        <v>43788</v>
      </c>
      <c r="C562" s="6" t="s">
        <v>576</v>
      </c>
      <c r="D562" s="6" t="s">
        <v>14</v>
      </c>
      <c r="E562" s="6" t="s">
        <v>61</v>
      </c>
      <c r="F562" s="6" t="s">
        <v>12</v>
      </c>
      <c r="G562" s="6">
        <v>2</v>
      </c>
      <c r="H562" s="6">
        <v>1027</v>
      </c>
    </row>
    <row r="563" s="2" customFormat="true" ht="22.5" customHeight="true" spans="1:8">
      <c r="A563" s="6">
        <f>561</f>
        <v>561</v>
      </c>
      <c r="B563" s="6">
        <v>43788</v>
      </c>
      <c r="C563" s="6" t="s">
        <v>577</v>
      </c>
      <c r="D563" s="6" t="s">
        <v>10</v>
      </c>
      <c r="E563" s="6" t="s">
        <v>61</v>
      </c>
      <c r="F563" s="6" t="s">
        <v>12</v>
      </c>
      <c r="G563" s="6">
        <v>4</v>
      </c>
      <c r="H563" s="6">
        <v>2518</v>
      </c>
    </row>
    <row r="564" s="2" customFormat="true" ht="22.5" customHeight="true" spans="1:8">
      <c r="A564" s="6">
        <f>562</f>
        <v>562</v>
      </c>
      <c r="B564" s="6">
        <v>43845</v>
      </c>
      <c r="C564" s="6" t="s">
        <v>578</v>
      </c>
      <c r="D564" s="6" t="s">
        <v>10</v>
      </c>
      <c r="E564" s="6" t="s">
        <v>20</v>
      </c>
      <c r="F564" s="6" t="s">
        <v>12</v>
      </c>
      <c r="G564" s="6">
        <v>1</v>
      </c>
      <c r="H564" s="6">
        <v>591</v>
      </c>
    </row>
    <row r="565" s="2" customFormat="true" ht="22.5" customHeight="true" spans="1:8">
      <c r="A565" s="6">
        <f>563</f>
        <v>563</v>
      </c>
      <c r="B565" s="6">
        <v>43903</v>
      </c>
      <c r="C565" s="6" t="s">
        <v>579</v>
      </c>
      <c r="D565" s="6" t="s">
        <v>10</v>
      </c>
      <c r="E565" s="6" t="s">
        <v>38</v>
      </c>
      <c r="F565" s="6" t="s">
        <v>16</v>
      </c>
      <c r="G565" s="6">
        <v>1</v>
      </c>
      <c r="H565" s="6">
        <v>631</v>
      </c>
    </row>
    <row r="566" s="2" customFormat="true" ht="22.5" customHeight="true" spans="1:8">
      <c r="A566" s="6">
        <f>564</f>
        <v>564</v>
      </c>
      <c r="B566" s="6">
        <v>43888</v>
      </c>
      <c r="C566" s="6" t="s">
        <v>580</v>
      </c>
      <c r="D566" s="6" t="s">
        <v>10</v>
      </c>
      <c r="E566" s="6" t="s">
        <v>20</v>
      </c>
      <c r="F566" s="6" t="s">
        <v>16</v>
      </c>
      <c r="G566" s="6">
        <v>1</v>
      </c>
      <c r="H566" s="6">
        <v>668</v>
      </c>
    </row>
    <row r="567" s="2" customFormat="true" ht="22.5" customHeight="true" spans="1:8">
      <c r="A567" s="6">
        <f>565</f>
        <v>565</v>
      </c>
      <c r="B567" s="6">
        <v>43885</v>
      </c>
      <c r="C567" s="6" t="s">
        <v>581</v>
      </c>
      <c r="D567" s="6" t="s">
        <v>10</v>
      </c>
      <c r="E567" s="6"/>
      <c r="F567" s="6" t="s">
        <v>16</v>
      </c>
      <c r="G567" s="6">
        <v>1</v>
      </c>
      <c r="H567" s="6">
        <v>591</v>
      </c>
    </row>
    <row r="568" s="2" customFormat="true" ht="22.5" customHeight="true" spans="1:8">
      <c r="A568" s="6">
        <f>566</f>
        <v>566</v>
      </c>
      <c r="B568" s="6">
        <v>43886</v>
      </c>
      <c r="C568" s="6" t="s">
        <v>582</v>
      </c>
      <c r="D568" s="6" t="s">
        <v>14</v>
      </c>
      <c r="E568" s="6" t="s">
        <v>20</v>
      </c>
      <c r="F568" s="6" t="s">
        <v>16</v>
      </c>
      <c r="G568" s="6">
        <v>1</v>
      </c>
      <c r="H568" s="6">
        <v>668</v>
      </c>
    </row>
    <row r="569" s="2" customFormat="true" ht="22.5" customHeight="true" spans="1:8">
      <c r="A569" s="6">
        <f>567</f>
        <v>567</v>
      </c>
      <c r="B569" s="6">
        <v>43882</v>
      </c>
      <c r="C569" s="6" t="s">
        <v>583</v>
      </c>
      <c r="D569" s="6" t="s">
        <v>14</v>
      </c>
      <c r="E569" s="6" t="s">
        <v>38</v>
      </c>
      <c r="F569" s="6" t="s">
        <v>16</v>
      </c>
      <c r="G569" s="6">
        <v>2</v>
      </c>
      <c r="H569" s="6">
        <v>1107</v>
      </c>
    </row>
    <row r="570" s="2" customFormat="true" ht="22.5" customHeight="true" spans="1:8">
      <c r="A570" s="6">
        <f>568</f>
        <v>568</v>
      </c>
      <c r="B570" s="6">
        <v>43887</v>
      </c>
      <c r="C570" s="6" t="s">
        <v>527</v>
      </c>
      <c r="D570" s="6" t="s">
        <v>14</v>
      </c>
      <c r="E570" s="6" t="s">
        <v>20</v>
      </c>
      <c r="F570" s="6" t="s">
        <v>16</v>
      </c>
      <c r="G570" s="6">
        <v>2</v>
      </c>
      <c r="H570" s="6">
        <v>1182</v>
      </c>
    </row>
    <row r="571" s="2" customFormat="true" ht="22.5" customHeight="true" spans="1:8">
      <c r="A571" s="6">
        <f>569</f>
        <v>569</v>
      </c>
      <c r="B571" s="6">
        <v>43888</v>
      </c>
      <c r="C571" s="6" t="s">
        <v>584</v>
      </c>
      <c r="D571" s="6" t="s">
        <v>10</v>
      </c>
      <c r="E571" s="6" t="s">
        <v>20</v>
      </c>
      <c r="F571" s="6" t="s">
        <v>16</v>
      </c>
      <c r="G571" s="6">
        <v>1</v>
      </c>
      <c r="H571" s="6">
        <v>668</v>
      </c>
    </row>
    <row r="572" s="2" customFormat="true" ht="22.5" customHeight="true" spans="1:8">
      <c r="A572" s="6">
        <f>570</f>
        <v>570</v>
      </c>
      <c r="B572" s="6">
        <v>43943</v>
      </c>
      <c r="C572" s="6" t="s">
        <v>585</v>
      </c>
      <c r="D572" s="6" t="s">
        <v>14</v>
      </c>
      <c r="E572" s="6" t="s">
        <v>18</v>
      </c>
      <c r="F572" s="6" t="s">
        <v>12</v>
      </c>
      <c r="G572" s="6">
        <v>2</v>
      </c>
      <c r="H572" s="6">
        <v>1262</v>
      </c>
    </row>
    <row r="573" s="2" customFormat="true" ht="22.5" customHeight="true" spans="1:8">
      <c r="A573" s="6">
        <f>571</f>
        <v>571</v>
      </c>
      <c r="B573" s="6">
        <v>43936</v>
      </c>
      <c r="C573" s="6" t="s">
        <v>586</v>
      </c>
      <c r="D573" s="6" t="s">
        <v>14</v>
      </c>
      <c r="E573" s="6" t="s">
        <v>153</v>
      </c>
      <c r="F573" s="6" t="s">
        <v>12</v>
      </c>
      <c r="G573" s="6">
        <v>1</v>
      </c>
      <c r="H573" s="6">
        <v>591</v>
      </c>
    </row>
    <row r="574" s="2" customFormat="true" ht="22.5" customHeight="true" spans="1:8">
      <c r="A574" s="6">
        <f>572</f>
        <v>572</v>
      </c>
      <c r="B574" s="6">
        <v>43947</v>
      </c>
      <c r="C574" s="6" t="s">
        <v>587</v>
      </c>
      <c r="D574" s="6" t="s">
        <v>10</v>
      </c>
      <c r="E574" s="6" t="s">
        <v>135</v>
      </c>
      <c r="F574" s="6" t="s">
        <v>12</v>
      </c>
      <c r="G574" s="6">
        <v>1</v>
      </c>
      <c r="H574" s="6">
        <v>668</v>
      </c>
    </row>
    <row r="575" s="2" customFormat="true" ht="22.5" customHeight="true" spans="1:8">
      <c r="A575" s="6">
        <f>573</f>
        <v>573</v>
      </c>
      <c r="B575" s="6">
        <v>43930</v>
      </c>
      <c r="C575" s="6" t="s">
        <v>588</v>
      </c>
      <c r="D575" s="6" t="s">
        <v>14</v>
      </c>
      <c r="E575" s="6" t="s">
        <v>153</v>
      </c>
      <c r="F575" s="6" t="s">
        <v>12</v>
      </c>
      <c r="G575" s="6">
        <v>1</v>
      </c>
      <c r="H575" s="6">
        <v>436</v>
      </c>
    </row>
    <row r="576" s="2" customFormat="true" ht="22.5" customHeight="true" spans="1:8">
      <c r="A576" s="6">
        <f>574</f>
        <v>574</v>
      </c>
      <c r="B576" s="6">
        <v>43942</v>
      </c>
      <c r="C576" s="6" t="s">
        <v>589</v>
      </c>
      <c r="D576" s="6" t="s">
        <v>10</v>
      </c>
      <c r="E576" s="6" t="s">
        <v>15</v>
      </c>
      <c r="F576" s="6" t="s">
        <v>12</v>
      </c>
      <c r="G576" s="6">
        <v>3</v>
      </c>
      <c r="H576" s="6">
        <v>1583</v>
      </c>
    </row>
    <row r="577" s="2" customFormat="true" ht="22.5" customHeight="true" spans="1:8">
      <c r="A577" s="6">
        <f>575</f>
        <v>575</v>
      </c>
      <c r="B577" s="6">
        <v>43936</v>
      </c>
      <c r="C577" s="6" t="s">
        <v>590</v>
      </c>
      <c r="D577" s="6" t="s">
        <v>14</v>
      </c>
      <c r="E577" s="6" t="s">
        <v>25</v>
      </c>
      <c r="F577" s="6" t="s">
        <v>12</v>
      </c>
      <c r="G577" s="6">
        <v>2</v>
      </c>
      <c r="H577" s="6">
        <v>1104</v>
      </c>
    </row>
    <row r="578" s="2" customFormat="true" ht="22.5" customHeight="true" spans="1:8">
      <c r="A578" s="6">
        <f>576</f>
        <v>576</v>
      </c>
      <c r="B578" s="6">
        <v>43945</v>
      </c>
      <c r="C578" s="6" t="s">
        <v>591</v>
      </c>
      <c r="D578" s="6" t="s">
        <v>14</v>
      </c>
      <c r="E578" s="6" t="s">
        <v>135</v>
      </c>
      <c r="F578" s="6" t="s">
        <v>12</v>
      </c>
      <c r="G578" s="6">
        <v>1</v>
      </c>
      <c r="H578" s="6">
        <v>631</v>
      </c>
    </row>
    <row r="579" s="2" customFormat="true" ht="22.5" customHeight="true" spans="1:8">
      <c r="A579" s="6">
        <f>577</f>
        <v>577</v>
      </c>
      <c r="B579" s="6">
        <v>43936</v>
      </c>
      <c r="C579" s="6" t="s">
        <v>592</v>
      </c>
      <c r="D579" s="6" t="s">
        <v>14</v>
      </c>
      <c r="E579" s="6" t="s">
        <v>153</v>
      </c>
      <c r="F579" s="6" t="s">
        <v>12</v>
      </c>
      <c r="G579" s="6">
        <v>4</v>
      </c>
      <c r="H579" s="6">
        <v>2209</v>
      </c>
    </row>
    <row r="580" s="2" customFormat="true" ht="22.5" customHeight="true" spans="1:8">
      <c r="A580" s="6">
        <f>578</f>
        <v>578</v>
      </c>
      <c r="B580" s="6">
        <v>43923</v>
      </c>
      <c r="C580" s="6" t="s">
        <v>593</v>
      </c>
      <c r="D580" s="6" t="s">
        <v>10</v>
      </c>
      <c r="E580" s="6" t="s">
        <v>133</v>
      </c>
      <c r="F580" s="6" t="s">
        <v>12</v>
      </c>
      <c r="G580" s="6">
        <v>1</v>
      </c>
      <c r="H580" s="6">
        <v>631</v>
      </c>
    </row>
    <row r="581" s="2" customFormat="true" ht="22.5" customHeight="true" spans="1:8">
      <c r="A581" s="6">
        <f>579</f>
        <v>579</v>
      </c>
      <c r="B581" s="6">
        <v>43928</v>
      </c>
      <c r="C581" s="6" t="s">
        <v>549</v>
      </c>
      <c r="D581" s="6" t="s">
        <v>10</v>
      </c>
      <c r="E581" s="6" t="s">
        <v>139</v>
      </c>
      <c r="F581" s="6" t="s">
        <v>16</v>
      </c>
      <c r="G581" s="6">
        <v>1</v>
      </c>
      <c r="H581" s="6">
        <v>708</v>
      </c>
    </row>
    <row r="582" s="2" customFormat="true" ht="22.5" customHeight="true" spans="1:8">
      <c r="A582" s="6">
        <f>580</f>
        <v>580</v>
      </c>
      <c r="B582" s="6">
        <v>43947</v>
      </c>
      <c r="C582" s="6" t="s">
        <v>594</v>
      </c>
      <c r="D582" s="6" t="s">
        <v>14</v>
      </c>
      <c r="E582" s="6" t="s">
        <v>189</v>
      </c>
      <c r="F582" s="6" t="s">
        <v>12</v>
      </c>
      <c r="G582" s="6">
        <v>2</v>
      </c>
      <c r="H582" s="6">
        <v>1182</v>
      </c>
    </row>
    <row r="583" s="2" customFormat="true" ht="22.5" customHeight="true" spans="1:8">
      <c r="A583" s="6">
        <f>581</f>
        <v>581</v>
      </c>
      <c r="B583" s="6">
        <v>43935</v>
      </c>
      <c r="C583" s="6" t="s">
        <v>595</v>
      </c>
      <c r="D583" s="6" t="s">
        <v>10</v>
      </c>
      <c r="E583" s="6" t="s">
        <v>153</v>
      </c>
      <c r="F583" s="6" t="s">
        <v>16</v>
      </c>
      <c r="G583" s="6">
        <v>1</v>
      </c>
      <c r="H583" s="6">
        <v>751</v>
      </c>
    </row>
    <row r="584" s="2" customFormat="true" ht="22.5" customHeight="true" spans="1:8">
      <c r="A584" s="6">
        <f>582</f>
        <v>582</v>
      </c>
      <c r="B584" s="6">
        <v>43947</v>
      </c>
      <c r="C584" s="6" t="s">
        <v>596</v>
      </c>
      <c r="D584" s="6" t="s">
        <v>14</v>
      </c>
      <c r="E584" s="6" t="s">
        <v>11</v>
      </c>
      <c r="F584" s="6" t="s">
        <v>12</v>
      </c>
      <c r="G584" s="6">
        <v>2</v>
      </c>
      <c r="H584" s="6">
        <v>1339</v>
      </c>
    </row>
    <row r="585" s="2" customFormat="true" ht="22.5" customHeight="true" spans="1:8">
      <c r="A585" s="6">
        <f>583</f>
        <v>583</v>
      </c>
      <c r="B585" s="6">
        <v>43947</v>
      </c>
      <c r="C585" s="6" t="s">
        <v>597</v>
      </c>
      <c r="D585" s="6" t="s">
        <v>10</v>
      </c>
      <c r="E585" s="6" t="s">
        <v>189</v>
      </c>
      <c r="F585" s="6" t="s">
        <v>12</v>
      </c>
      <c r="G585" s="6">
        <v>1</v>
      </c>
      <c r="H585" s="6">
        <v>591</v>
      </c>
    </row>
    <row r="586" s="2" customFormat="true" ht="22.5" customHeight="true" spans="1:8">
      <c r="A586" s="6">
        <f>584</f>
        <v>584</v>
      </c>
      <c r="B586" s="6">
        <v>43928</v>
      </c>
      <c r="C586" s="6" t="s">
        <v>365</v>
      </c>
      <c r="D586" s="6" t="s">
        <v>10</v>
      </c>
      <c r="E586" s="6" t="s">
        <v>139</v>
      </c>
      <c r="F586" s="6" t="s">
        <v>12</v>
      </c>
      <c r="G586" s="6">
        <v>1</v>
      </c>
      <c r="H586" s="6">
        <v>591</v>
      </c>
    </row>
    <row r="587" s="2" customFormat="true" ht="22.5" customHeight="true" spans="1:8">
      <c r="A587" s="6">
        <f>585</f>
        <v>585</v>
      </c>
      <c r="B587" s="6">
        <v>43947</v>
      </c>
      <c r="C587" s="6" t="s">
        <v>598</v>
      </c>
      <c r="D587" s="6" t="s">
        <v>14</v>
      </c>
      <c r="E587" s="6" t="s">
        <v>135</v>
      </c>
      <c r="F587" s="6" t="s">
        <v>12</v>
      </c>
      <c r="G587" s="6">
        <v>2</v>
      </c>
      <c r="H587" s="6">
        <v>1262</v>
      </c>
    </row>
    <row r="588" s="2" customFormat="true" ht="22.5" customHeight="true" spans="1:8">
      <c r="A588" s="6">
        <f>586</f>
        <v>586</v>
      </c>
      <c r="B588" s="6">
        <v>43947</v>
      </c>
      <c r="C588" s="6" t="s">
        <v>599</v>
      </c>
      <c r="D588" s="6" t="s">
        <v>14</v>
      </c>
      <c r="E588" s="6" t="s">
        <v>135</v>
      </c>
      <c r="F588" s="6" t="s">
        <v>12</v>
      </c>
      <c r="G588" s="6">
        <v>1</v>
      </c>
      <c r="H588" s="6">
        <v>631</v>
      </c>
    </row>
    <row r="589" s="2" customFormat="true" ht="22.5" customHeight="true" spans="1:8">
      <c r="A589" s="6">
        <f>587</f>
        <v>587</v>
      </c>
      <c r="B589" s="6">
        <v>43929</v>
      </c>
      <c r="C589" s="6" t="s">
        <v>600</v>
      </c>
      <c r="D589" s="6" t="s">
        <v>14</v>
      </c>
      <c r="E589" s="6" t="s">
        <v>139</v>
      </c>
      <c r="F589" s="6" t="s">
        <v>12</v>
      </c>
      <c r="G589" s="6">
        <v>1</v>
      </c>
      <c r="H589" s="6">
        <v>591</v>
      </c>
    </row>
    <row r="590" s="2" customFormat="true" ht="22.5" customHeight="true" spans="1:8">
      <c r="A590" s="6">
        <f>588</f>
        <v>588</v>
      </c>
      <c r="B590" s="6">
        <v>43947</v>
      </c>
      <c r="C590" s="6" t="s">
        <v>601</v>
      </c>
      <c r="D590" s="6" t="s">
        <v>10</v>
      </c>
      <c r="E590" s="6" t="s">
        <v>11</v>
      </c>
      <c r="F590" s="6" t="s">
        <v>12</v>
      </c>
      <c r="G590" s="6">
        <v>1</v>
      </c>
      <c r="H590" s="6">
        <v>708</v>
      </c>
    </row>
    <row r="591" s="2" customFormat="true" ht="22.5" customHeight="true" spans="1:8">
      <c r="A591" s="6">
        <f>589</f>
        <v>589</v>
      </c>
      <c r="B591" s="6">
        <v>43938</v>
      </c>
      <c r="C591" s="6" t="s">
        <v>602</v>
      </c>
      <c r="D591" s="6" t="s">
        <v>14</v>
      </c>
      <c r="E591" s="6" t="s">
        <v>61</v>
      </c>
      <c r="F591" s="6" t="s">
        <v>12</v>
      </c>
      <c r="G591" s="6">
        <v>3</v>
      </c>
      <c r="H591" s="6">
        <v>1695</v>
      </c>
    </row>
    <row r="592" s="2" customFormat="true" ht="22.5" customHeight="true" spans="1:8">
      <c r="A592" s="6">
        <f>590</f>
        <v>590</v>
      </c>
      <c r="B592" s="6">
        <v>43935</v>
      </c>
      <c r="C592" s="6" t="s">
        <v>603</v>
      </c>
      <c r="D592" s="6" t="s">
        <v>10</v>
      </c>
      <c r="E592" s="6" t="s">
        <v>153</v>
      </c>
      <c r="F592" s="6" t="s">
        <v>12</v>
      </c>
      <c r="G592" s="6">
        <v>1</v>
      </c>
      <c r="H592" s="6">
        <v>668</v>
      </c>
    </row>
    <row r="593" s="2" customFormat="true" ht="22.5" customHeight="true" spans="1:8">
      <c r="A593" s="6">
        <f>591</f>
        <v>591</v>
      </c>
      <c r="B593" s="6">
        <v>43945</v>
      </c>
      <c r="C593" s="6" t="s">
        <v>604</v>
      </c>
      <c r="D593" s="6" t="s">
        <v>14</v>
      </c>
      <c r="E593" s="6" t="s">
        <v>18</v>
      </c>
      <c r="F593" s="6" t="s">
        <v>12</v>
      </c>
      <c r="G593" s="6">
        <v>2</v>
      </c>
      <c r="H593" s="6">
        <v>1339</v>
      </c>
    </row>
    <row r="594" s="2" customFormat="true" ht="22.5" customHeight="true" spans="1:8">
      <c r="A594" s="6">
        <f>592</f>
        <v>592</v>
      </c>
      <c r="B594" s="6">
        <v>43947</v>
      </c>
      <c r="C594" s="6" t="s">
        <v>605</v>
      </c>
      <c r="D594" s="6" t="s">
        <v>10</v>
      </c>
      <c r="E594" s="6" t="s">
        <v>135</v>
      </c>
      <c r="F594" s="6" t="s">
        <v>12</v>
      </c>
      <c r="G594" s="6">
        <v>1</v>
      </c>
      <c r="H594" s="6">
        <v>436</v>
      </c>
    </row>
    <row r="595" s="2" customFormat="true" ht="22.5" customHeight="true" spans="1:8">
      <c r="A595" s="6">
        <f>593</f>
        <v>593</v>
      </c>
      <c r="B595" s="6">
        <v>43947</v>
      </c>
      <c r="C595" s="6" t="s">
        <v>606</v>
      </c>
      <c r="D595" s="6" t="s">
        <v>14</v>
      </c>
      <c r="E595" s="6" t="s">
        <v>135</v>
      </c>
      <c r="F595" s="6" t="s">
        <v>12</v>
      </c>
      <c r="G595" s="6">
        <v>2</v>
      </c>
      <c r="H595" s="6">
        <v>1107</v>
      </c>
    </row>
    <row r="596" s="2" customFormat="true" ht="22.5" customHeight="true" spans="1:8">
      <c r="A596" s="6">
        <f>594</f>
        <v>594</v>
      </c>
      <c r="B596" s="6">
        <v>43934</v>
      </c>
      <c r="C596" s="6" t="s">
        <v>607</v>
      </c>
      <c r="D596" s="6" t="s">
        <v>14</v>
      </c>
      <c r="E596" s="6" t="s">
        <v>153</v>
      </c>
      <c r="F596" s="6" t="s">
        <v>12</v>
      </c>
      <c r="G596" s="6">
        <v>2</v>
      </c>
      <c r="H596" s="6">
        <v>1027</v>
      </c>
    </row>
    <row r="597" s="2" customFormat="true" ht="22.5" customHeight="true" spans="1:8">
      <c r="A597" s="6">
        <f>595</f>
        <v>595</v>
      </c>
      <c r="B597" s="6">
        <v>43947</v>
      </c>
      <c r="C597" s="6" t="s">
        <v>608</v>
      </c>
      <c r="D597" s="6" t="s">
        <v>14</v>
      </c>
      <c r="E597" s="6" t="s">
        <v>11</v>
      </c>
      <c r="F597" s="6" t="s">
        <v>12</v>
      </c>
      <c r="G597" s="6">
        <v>1</v>
      </c>
      <c r="H597" s="6">
        <v>631</v>
      </c>
    </row>
    <row r="598" s="2" customFormat="true" ht="22.5" customHeight="true" spans="1:8">
      <c r="A598" s="6">
        <f>596</f>
        <v>596</v>
      </c>
      <c r="B598" s="6">
        <v>43903</v>
      </c>
      <c r="C598" s="6" t="s">
        <v>609</v>
      </c>
      <c r="D598" s="6" t="s">
        <v>14</v>
      </c>
      <c r="E598" s="6" t="s">
        <v>18</v>
      </c>
      <c r="F598" s="6" t="s">
        <v>12</v>
      </c>
      <c r="G598" s="6">
        <v>2</v>
      </c>
      <c r="H598" s="6">
        <v>1184</v>
      </c>
    </row>
    <row r="599" s="2" customFormat="true" ht="22.5" customHeight="true" spans="1:8">
      <c r="A599" s="6">
        <f>597</f>
        <v>597</v>
      </c>
      <c r="B599" s="6">
        <v>43947</v>
      </c>
      <c r="C599" s="6" t="s">
        <v>610</v>
      </c>
      <c r="D599" s="6" t="s">
        <v>10</v>
      </c>
      <c r="E599" s="6" t="s">
        <v>135</v>
      </c>
      <c r="F599" s="6" t="s">
        <v>12</v>
      </c>
      <c r="G599" s="6">
        <v>2</v>
      </c>
      <c r="H599" s="6">
        <v>1184</v>
      </c>
    </row>
    <row r="600" s="2" customFormat="true" ht="22.5" customHeight="true" spans="1:8">
      <c r="A600" s="6">
        <f>598</f>
        <v>598</v>
      </c>
      <c r="B600" s="6">
        <v>43935</v>
      </c>
      <c r="C600" s="6" t="s">
        <v>611</v>
      </c>
      <c r="D600" s="6" t="s">
        <v>10</v>
      </c>
      <c r="E600" s="6" t="s">
        <v>153</v>
      </c>
      <c r="F600" s="6" t="s">
        <v>12</v>
      </c>
      <c r="G600" s="6">
        <v>3</v>
      </c>
      <c r="H600" s="6">
        <v>1618</v>
      </c>
    </row>
    <row r="601" s="2" customFormat="true" ht="22.5" customHeight="true" spans="1:8">
      <c r="A601" s="6">
        <f>599</f>
        <v>599</v>
      </c>
      <c r="B601" s="6">
        <v>43922</v>
      </c>
      <c r="C601" s="6" t="s">
        <v>612</v>
      </c>
      <c r="D601" s="6" t="s">
        <v>14</v>
      </c>
      <c r="E601" s="6" t="s">
        <v>133</v>
      </c>
      <c r="F601" s="6" t="s">
        <v>16</v>
      </c>
      <c r="G601" s="6">
        <v>1</v>
      </c>
      <c r="H601" s="6">
        <v>708</v>
      </c>
    </row>
    <row r="602" s="2" customFormat="true" ht="22.5" customHeight="true" spans="1:8">
      <c r="A602" s="6">
        <f>600</f>
        <v>600</v>
      </c>
      <c r="B602" s="6">
        <v>43922</v>
      </c>
      <c r="C602" s="6" t="s">
        <v>613</v>
      </c>
      <c r="D602" s="6" t="s">
        <v>14</v>
      </c>
      <c r="E602" s="6" t="s">
        <v>133</v>
      </c>
      <c r="F602" s="6" t="s">
        <v>12</v>
      </c>
      <c r="G602" s="6">
        <v>4</v>
      </c>
      <c r="H602" s="6">
        <v>2131</v>
      </c>
    </row>
    <row r="603" s="2" customFormat="true" ht="22.5" customHeight="true" spans="1:8">
      <c r="A603" s="6">
        <f>601</f>
        <v>601</v>
      </c>
      <c r="B603" s="6">
        <v>43972</v>
      </c>
      <c r="C603" s="6" t="s">
        <v>614</v>
      </c>
      <c r="D603" s="6" t="s">
        <v>14</v>
      </c>
      <c r="E603" s="6" t="s">
        <v>36</v>
      </c>
      <c r="F603" s="6" t="s">
        <v>12</v>
      </c>
      <c r="G603" s="6">
        <v>1</v>
      </c>
      <c r="H603" s="6">
        <v>631</v>
      </c>
    </row>
    <row r="604" s="2" customFormat="true" ht="22.5" customHeight="true" spans="1:8">
      <c r="A604" s="6">
        <f>602</f>
        <v>602</v>
      </c>
      <c r="B604" s="6">
        <v>43998</v>
      </c>
      <c r="C604" s="6" t="s">
        <v>615</v>
      </c>
      <c r="D604" s="6" t="s">
        <v>10</v>
      </c>
      <c r="E604" s="6"/>
      <c r="F604" s="6" t="s">
        <v>53</v>
      </c>
      <c r="G604" s="6">
        <v>2</v>
      </c>
      <c r="H604" s="6">
        <v>1348</v>
      </c>
    </row>
    <row r="605" s="2" customFormat="true" ht="22.5" customHeight="true" spans="1:8">
      <c r="A605" s="6">
        <f>603</f>
        <v>603</v>
      </c>
      <c r="B605" s="6">
        <v>43997</v>
      </c>
      <c r="C605" s="6" t="s">
        <v>616</v>
      </c>
      <c r="D605" s="6" t="s">
        <v>10</v>
      </c>
      <c r="E605" s="6" t="s">
        <v>18</v>
      </c>
      <c r="F605" s="6" t="s">
        <v>12</v>
      </c>
      <c r="G605" s="6">
        <v>1</v>
      </c>
      <c r="H605" s="6">
        <v>591</v>
      </c>
    </row>
    <row r="606" s="2" customFormat="true" ht="22.5" customHeight="true" spans="1:8">
      <c r="A606" s="6">
        <f>604</f>
        <v>604</v>
      </c>
      <c r="B606" s="6">
        <v>43973</v>
      </c>
      <c r="C606" s="6" t="s">
        <v>617</v>
      </c>
      <c r="D606" s="6" t="s">
        <v>14</v>
      </c>
      <c r="E606" s="6" t="s">
        <v>36</v>
      </c>
      <c r="F606" s="6" t="s">
        <v>12</v>
      </c>
      <c r="G606" s="6">
        <v>1</v>
      </c>
      <c r="H606" s="6">
        <v>436</v>
      </c>
    </row>
    <row r="607" s="2" customFormat="true" ht="22.5" customHeight="true" spans="1:8">
      <c r="A607" s="6">
        <f>605</f>
        <v>605</v>
      </c>
      <c r="B607" s="6">
        <v>43999</v>
      </c>
      <c r="C607" s="6" t="s">
        <v>618</v>
      </c>
      <c r="D607" s="6" t="s">
        <v>10</v>
      </c>
      <c r="E607" s="6" t="s">
        <v>153</v>
      </c>
      <c r="F607" s="6" t="s">
        <v>12</v>
      </c>
      <c r="G607" s="6">
        <v>1</v>
      </c>
      <c r="H607" s="6">
        <v>436</v>
      </c>
    </row>
    <row r="608" s="2" customFormat="true" ht="22.5" customHeight="true" spans="1:8">
      <c r="A608" s="6">
        <f>606</f>
        <v>606</v>
      </c>
      <c r="B608" s="6">
        <v>43998</v>
      </c>
      <c r="C608" s="6" t="s">
        <v>619</v>
      </c>
      <c r="D608" s="6" t="s">
        <v>10</v>
      </c>
      <c r="E608" s="6" t="s">
        <v>18</v>
      </c>
      <c r="F608" s="6" t="s">
        <v>12</v>
      </c>
      <c r="G608" s="6">
        <v>1</v>
      </c>
      <c r="H608" s="6">
        <v>668</v>
      </c>
    </row>
    <row r="609" s="2" customFormat="true" ht="22.5" customHeight="true" spans="1:8">
      <c r="A609" s="6">
        <f>607</f>
        <v>607</v>
      </c>
      <c r="B609" s="6">
        <v>44004</v>
      </c>
      <c r="C609" s="6" t="s">
        <v>620</v>
      </c>
      <c r="D609" s="6" t="s">
        <v>10</v>
      </c>
      <c r="E609" s="6" t="s">
        <v>38</v>
      </c>
      <c r="F609" s="6" t="s">
        <v>12</v>
      </c>
      <c r="G609" s="6">
        <v>4</v>
      </c>
      <c r="H609" s="6">
        <v>2678</v>
      </c>
    </row>
    <row r="610" s="2" customFormat="true" ht="22.5" customHeight="true" spans="1:8">
      <c r="A610" s="6">
        <f>608</f>
        <v>608</v>
      </c>
      <c r="B610" s="6">
        <v>44057</v>
      </c>
      <c r="C610" s="6" t="s">
        <v>621</v>
      </c>
      <c r="D610" s="6" t="s">
        <v>10</v>
      </c>
      <c r="E610" s="6" t="s">
        <v>61</v>
      </c>
      <c r="F610" s="6" t="s">
        <v>12</v>
      </c>
      <c r="G610" s="6">
        <v>3</v>
      </c>
      <c r="H610" s="6">
        <v>1773</v>
      </c>
    </row>
    <row r="611" s="2" customFormat="true" ht="22.5" customHeight="true" spans="1:8">
      <c r="A611" s="6">
        <f>609</f>
        <v>609</v>
      </c>
      <c r="B611" s="6">
        <v>44056</v>
      </c>
      <c r="C611" s="6" t="s">
        <v>622</v>
      </c>
      <c r="D611" s="6" t="s">
        <v>14</v>
      </c>
      <c r="E611" s="6" t="s">
        <v>133</v>
      </c>
      <c r="F611" s="6" t="s">
        <v>12</v>
      </c>
      <c r="G611" s="6">
        <v>1</v>
      </c>
      <c r="H611" s="6">
        <v>476</v>
      </c>
    </row>
    <row r="612" s="2" customFormat="true" ht="22.5" customHeight="true" spans="1:8">
      <c r="A612" s="6">
        <f>610</f>
        <v>610</v>
      </c>
      <c r="B612" s="6">
        <v>44097</v>
      </c>
      <c r="C612" s="6" t="s">
        <v>623</v>
      </c>
      <c r="D612" s="6" t="s">
        <v>10</v>
      </c>
      <c r="E612" s="6" t="s">
        <v>20</v>
      </c>
      <c r="F612" s="6" t="s">
        <v>12</v>
      </c>
      <c r="G612" s="6">
        <v>1</v>
      </c>
      <c r="H612" s="6">
        <v>668</v>
      </c>
    </row>
    <row r="613" s="2" customFormat="true" ht="22.5" customHeight="true" spans="1:8">
      <c r="A613" s="6">
        <f>611</f>
        <v>611</v>
      </c>
      <c r="B613" s="6">
        <v>44113</v>
      </c>
      <c r="C613" s="6" t="s">
        <v>624</v>
      </c>
      <c r="D613" s="6" t="s">
        <v>14</v>
      </c>
      <c r="E613" s="6" t="s">
        <v>11</v>
      </c>
      <c r="F613" s="6" t="s">
        <v>16</v>
      </c>
      <c r="G613" s="6">
        <v>1</v>
      </c>
      <c r="H613" s="6">
        <v>708</v>
      </c>
    </row>
    <row r="614" s="2" customFormat="true" ht="22.5" customHeight="true" spans="1:8">
      <c r="A614" s="6">
        <f>612</f>
        <v>612</v>
      </c>
      <c r="B614" s="6">
        <v>44130</v>
      </c>
      <c r="C614" s="6" t="s">
        <v>625</v>
      </c>
      <c r="D614" s="6" t="s">
        <v>10</v>
      </c>
      <c r="E614" s="6" t="s">
        <v>143</v>
      </c>
      <c r="F614" s="6" t="s">
        <v>12</v>
      </c>
      <c r="G614" s="6">
        <v>1</v>
      </c>
      <c r="H614" s="6">
        <v>631</v>
      </c>
    </row>
    <row r="615" s="2" customFormat="true" ht="22.5" customHeight="true" spans="1:8">
      <c r="A615" s="6">
        <f>613</f>
        <v>613</v>
      </c>
      <c r="B615" s="6">
        <v>44130</v>
      </c>
      <c r="C615" s="6" t="s">
        <v>626</v>
      </c>
      <c r="D615" s="6" t="s">
        <v>14</v>
      </c>
      <c r="E615" s="6" t="s">
        <v>15</v>
      </c>
      <c r="F615" s="6" t="s">
        <v>16</v>
      </c>
      <c r="G615" s="6">
        <v>1</v>
      </c>
      <c r="H615" s="6">
        <v>436</v>
      </c>
    </row>
    <row r="616" s="2" customFormat="true" ht="22.5" customHeight="true" spans="1:8">
      <c r="A616" s="6">
        <f>614</f>
        <v>614</v>
      </c>
      <c r="B616" s="6">
        <v>44130</v>
      </c>
      <c r="C616" s="6" t="s">
        <v>627</v>
      </c>
      <c r="D616" s="6" t="s">
        <v>10</v>
      </c>
      <c r="E616" s="6" t="s">
        <v>143</v>
      </c>
      <c r="F616" s="6" t="s">
        <v>16</v>
      </c>
      <c r="G616" s="6">
        <v>2</v>
      </c>
      <c r="H616" s="6">
        <v>1027</v>
      </c>
    </row>
    <row r="617" s="2" customFormat="true" ht="22.5" customHeight="true" spans="1:8">
      <c r="A617" s="6">
        <f>615</f>
        <v>615</v>
      </c>
      <c r="B617" s="6">
        <v>44131</v>
      </c>
      <c r="C617" s="6" t="s">
        <v>628</v>
      </c>
      <c r="D617" s="6" t="s">
        <v>10</v>
      </c>
      <c r="E617" s="6" t="s">
        <v>143</v>
      </c>
      <c r="F617" s="6" t="s">
        <v>16</v>
      </c>
      <c r="G617" s="6">
        <v>4</v>
      </c>
      <c r="H617" s="6">
        <v>2054</v>
      </c>
    </row>
    <row r="618" s="2" customFormat="true" ht="22.5" customHeight="true" spans="1:8">
      <c r="A618" s="6">
        <f>616</f>
        <v>616</v>
      </c>
      <c r="B618" s="6">
        <v>44131</v>
      </c>
      <c r="C618" s="6" t="s">
        <v>629</v>
      </c>
      <c r="D618" s="6" t="s">
        <v>14</v>
      </c>
      <c r="E618" s="6" t="s">
        <v>143</v>
      </c>
      <c r="F618" s="6" t="s">
        <v>16</v>
      </c>
      <c r="G618" s="6">
        <v>1</v>
      </c>
      <c r="H618" s="6">
        <v>436</v>
      </c>
    </row>
    <row r="619" s="2" customFormat="true" ht="22.5" customHeight="true" spans="1:8">
      <c r="A619" s="6">
        <f>617</f>
        <v>617</v>
      </c>
      <c r="B619" s="6">
        <v>44138</v>
      </c>
      <c r="C619" s="6" t="s">
        <v>630</v>
      </c>
      <c r="D619" s="6" t="s">
        <v>14</v>
      </c>
      <c r="E619" s="6" t="s">
        <v>153</v>
      </c>
      <c r="F619" s="6" t="s">
        <v>12</v>
      </c>
      <c r="G619" s="6">
        <v>1</v>
      </c>
      <c r="H619" s="6">
        <v>668</v>
      </c>
    </row>
    <row r="620" s="2" customFormat="true" ht="22.5" customHeight="true" spans="1:8">
      <c r="A620" s="6">
        <f>618</f>
        <v>618</v>
      </c>
      <c r="B620" s="6">
        <v>44130</v>
      </c>
      <c r="C620" s="6" t="s">
        <v>631</v>
      </c>
      <c r="D620" s="6" t="s">
        <v>14</v>
      </c>
      <c r="E620" s="6" t="s">
        <v>143</v>
      </c>
      <c r="F620" s="6" t="s">
        <v>12</v>
      </c>
      <c r="G620" s="6">
        <v>1</v>
      </c>
      <c r="H620" s="6">
        <v>631</v>
      </c>
    </row>
    <row r="621" s="2" customFormat="true" ht="22.5" customHeight="true" spans="1:8">
      <c r="A621" s="6">
        <f>619</f>
        <v>619</v>
      </c>
      <c r="B621" s="6">
        <v>44130</v>
      </c>
      <c r="C621" s="6" t="s">
        <v>632</v>
      </c>
      <c r="D621" s="6" t="s">
        <v>14</v>
      </c>
      <c r="E621" s="6" t="s">
        <v>143</v>
      </c>
      <c r="F621" s="6" t="s">
        <v>16</v>
      </c>
      <c r="G621" s="6">
        <v>1</v>
      </c>
      <c r="H621" s="6">
        <v>436</v>
      </c>
    </row>
    <row r="622" s="2" customFormat="true" ht="22.5" customHeight="true" spans="1:8">
      <c r="A622" s="6">
        <f>620</f>
        <v>620</v>
      </c>
      <c r="B622" s="6">
        <v>44137</v>
      </c>
      <c r="C622" s="6" t="s">
        <v>633</v>
      </c>
      <c r="D622" s="6" t="s">
        <v>14</v>
      </c>
      <c r="E622" s="6" t="s">
        <v>38</v>
      </c>
      <c r="F622" s="6" t="s">
        <v>16</v>
      </c>
      <c r="G622" s="6">
        <v>4</v>
      </c>
      <c r="H622" s="6">
        <v>2209</v>
      </c>
    </row>
    <row r="623" s="2" customFormat="true" ht="22.5" customHeight="true" spans="1:8">
      <c r="A623" s="6">
        <f>621</f>
        <v>621</v>
      </c>
      <c r="B623" s="6">
        <v>44145</v>
      </c>
      <c r="C623" s="6" t="s">
        <v>634</v>
      </c>
      <c r="D623" s="6" t="s">
        <v>10</v>
      </c>
      <c r="E623" s="6" t="s">
        <v>153</v>
      </c>
      <c r="F623" s="6" t="s">
        <v>12</v>
      </c>
      <c r="G623" s="6">
        <v>5</v>
      </c>
      <c r="H623" s="6">
        <v>2800</v>
      </c>
    </row>
    <row r="624" s="2" customFormat="true" ht="22.5" customHeight="true" spans="1:8">
      <c r="A624" s="6">
        <f>622</f>
        <v>622</v>
      </c>
      <c r="B624" s="6">
        <v>44186</v>
      </c>
      <c r="C624" s="6" t="s">
        <v>635</v>
      </c>
      <c r="D624" s="6" t="s">
        <v>14</v>
      </c>
      <c r="E624" s="6" t="s">
        <v>36</v>
      </c>
      <c r="F624" s="6" t="s">
        <v>12</v>
      </c>
      <c r="G624" s="6">
        <v>1</v>
      </c>
      <c r="H624" s="6">
        <v>631</v>
      </c>
    </row>
    <row r="625" s="2" customFormat="true" ht="22.5" customHeight="true" spans="1:8">
      <c r="A625" s="6">
        <f>623</f>
        <v>623</v>
      </c>
      <c r="B625" s="6">
        <v>44194</v>
      </c>
      <c r="C625" s="6" t="s">
        <v>636</v>
      </c>
      <c r="D625" s="6" t="s">
        <v>14</v>
      </c>
      <c r="E625" s="6" t="s">
        <v>402</v>
      </c>
      <c r="F625" s="6" t="s">
        <v>12</v>
      </c>
      <c r="G625" s="6">
        <v>1</v>
      </c>
      <c r="H625" s="6">
        <v>708</v>
      </c>
    </row>
    <row r="626" s="2" customFormat="true" ht="22.5" customHeight="true" spans="1:8">
      <c r="A626" s="6">
        <f>624</f>
        <v>624</v>
      </c>
      <c r="B626" s="6">
        <v>44188</v>
      </c>
      <c r="C626" s="6" t="s">
        <v>637</v>
      </c>
      <c r="D626" s="6" t="s">
        <v>14</v>
      </c>
      <c r="E626" s="6" t="s">
        <v>15</v>
      </c>
      <c r="F626" s="6" t="s">
        <v>12</v>
      </c>
      <c r="G626" s="6">
        <v>2</v>
      </c>
      <c r="H626" s="6">
        <v>1262</v>
      </c>
    </row>
    <row r="627" s="2" customFormat="true" ht="22.5" customHeight="true" spans="1:8">
      <c r="A627" s="6">
        <f>625</f>
        <v>625</v>
      </c>
      <c r="B627" s="6">
        <v>44194</v>
      </c>
      <c r="C627" s="6" t="s">
        <v>638</v>
      </c>
      <c r="D627" s="6" t="s">
        <v>14</v>
      </c>
      <c r="E627" s="6" t="s">
        <v>402</v>
      </c>
      <c r="F627" s="6" t="s">
        <v>12</v>
      </c>
      <c r="G627" s="6">
        <v>1</v>
      </c>
      <c r="H627" s="6">
        <v>708</v>
      </c>
    </row>
    <row r="628" s="2" customFormat="true" ht="22.5" customHeight="true" spans="1:8">
      <c r="A628" s="6">
        <f>626</f>
        <v>626</v>
      </c>
      <c r="B628" s="6">
        <v>44153</v>
      </c>
      <c r="C628" s="6" t="s">
        <v>639</v>
      </c>
      <c r="D628" s="6" t="s">
        <v>10</v>
      </c>
      <c r="E628" s="6" t="s">
        <v>36</v>
      </c>
      <c r="F628" s="6" t="s">
        <v>16</v>
      </c>
      <c r="G628" s="6">
        <v>2</v>
      </c>
      <c r="H628" s="6">
        <v>952</v>
      </c>
    </row>
    <row r="629" s="2" customFormat="true" ht="22.5" customHeight="true" spans="1:8">
      <c r="A629" s="6">
        <f>627</f>
        <v>627</v>
      </c>
      <c r="B629" s="6">
        <v>44188</v>
      </c>
      <c r="C629" s="6" t="s">
        <v>640</v>
      </c>
      <c r="D629" s="6" t="s">
        <v>14</v>
      </c>
      <c r="E629" s="6" t="s">
        <v>15</v>
      </c>
      <c r="F629" s="6" t="s">
        <v>12</v>
      </c>
      <c r="G629" s="6">
        <v>3</v>
      </c>
      <c r="H629" s="6">
        <v>1583</v>
      </c>
    </row>
    <row r="630" s="2" customFormat="true" ht="22.5" customHeight="true" spans="1:8">
      <c r="A630" s="6">
        <f>628</f>
        <v>628</v>
      </c>
      <c r="B630" s="6">
        <v>44207</v>
      </c>
      <c r="C630" s="6" t="s">
        <v>641</v>
      </c>
      <c r="D630" s="6" t="s">
        <v>10</v>
      </c>
      <c r="E630" s="6" t="s">
        <v>61</v>
      </c>
      <c r="F630" s="6" t="s">
        <v>12</v>
      </c>
      <c r="G630" s="6">
        <v>1</v>
      </c>
      <c r="H630" s="6">
        <v>668</v>
      </c>
    </row>
    <row r="631" s="2" customFormat="true" ht="22.5" customHeight="true" spans="1:8">
      <c r="A631" s="6">
        <f>629</f>
        <v>629</v>
      </c>
      <c r="B631" s="6">
        <v>44209</v>
      </c>
      <c r="C631" s="6" t="s">
        <v>642</v>
      </c>
      <c r="D631" s="6" t="s">
        <v>14</v>
      </c>
      <c r="E631" s="6" t="s">
        <v>153</v>
      </c>
      <c r="F631" s="6" t="s">
        <v>12</v>
      </c>
      <c r="G631" s="6">
        <v>2</v>
      </c>
      <c r="H631" s="6">
        <v>1104</v>
      </c>
    </row>
    <row r="632" s="2" customFormat="true" ht="22.5" customHeight="true" spans="1:8">
      <c r="A632" s="6">
        <f>630</f>
        <v>630</v>
      </c>
      <c r="B632" s="6">
        <v>44207</v>
      </c>
      <c r="C632" s="6" t="s">
        <v>643</v>
      </c>
      <c r="D632" s="6" t="s">
        <v>10</v>
      </c>
      <c r="E632" s="6" t="s">
        <v>61</v>
      </c>
      <c r="F632" s="6" t="s">
        <v>12</v>
      </c>
      <c r="G632" s="6">
        <v>2</v>
      </c>
      <c r="H632" s="6">
        <v>872</v>
      </c>
    </row>
    <row r="633" s="2" customFormat="true" ht="22.5" customHeight="true" spans="1:8">
      <c r="A633" s="6">
        <f>631</f>
        <v>631</v>
      </c>
      <c r="B633" s="6">
        <v>44208</v>
      </c>
      <c r="C633" s="6" t="s">
        <v>644</v>
      </c>
      <c r="D633" s="6" t="s">
        <v>14</v>
      </c>
      <c r="E633" s="6" t="s">
        <v>153</v>
      </c>
      <c r="F633" s="6" t="s">
        <v>12</v>
      </c>
      <c r="G633" s="6">
        <v>3</v>
      </c>
      <c r="H633" s="6">
        <v>1540</v>
      </c>
    </row>
    <row r="634" s="2" customFormat="true" ht="22.5" customHeight="true" spans="1:8">
      <c r="A634" s="6">
        <f>632</f>
        <v>632</v>
      </c>
      <c r="B634" s="6">
        <v>44253</v>
      </c>
      <c r="C634" s="6" t="s">
        <v>645</v>
      </c>
      <c r="D634" s="6" t="s">
        <v>10</v>
      </c>
      <c r="E634" s="6" t="s">
        <v>15</v>
      </c>
      <c r="F634" s="6" t="s">
        <v>16</v>
      </c>
      <c r="G634" s="6">
        <v>1</v>
      </c>
      <c r="H634" s="6">
        <v>591</v>
      </c>
    </row>
    <row r="635" s="2" customFormat="true" ht="22.5" customHeight="true" spans="1:8">
      <c r="A635" s="6">
        <f>633</f>
        <v>633</v>
      </c>
      <c r="B635" s="6">
        <v>44264</v>
      </c>
      <c r="C635" s="6" t="s">
        <v>646</v>
      </c>
      <c r="D635" s="6" t="s">
        <v>14</v>
      </c>
      <c r="E635" s="6" t="s">
        <v>11</v>
      </c>
      <c r="F635" s="6" t="s">
        <v>12</v>
      </c>
      <c r="G635" s="6">
        <v>2</v>
      </c>
      <c r="H635" s="6">
        <v>1259</v>
      </c>
    </row>
    <row r="636" s="2" customFormat="true" ht="22.5" customHeight="true" spans="1:8">
      <c r="A636" s="6">
        <f>634</f>
        <v>634</v>
      </c>
      <c r="B636" s="6">
        <v>44264</v>
      </c>
      <c r="C636" s="6" t="s">
        <v>647</v>
      </c>
      <c r="D636" s="6" t="s">
        <v>10</v>
      </c>
      <c r="E636" s="6" t="s">
        <v>38</v>
      </c>
      <c r="F636" s="6" t="s">
        <v>12</v>
      </c>
      <c r="G636" s="6">
        <v>1</v>
      </c>
      <c r="H636" s="6">
        <v>631</v>
      </c>
    </row>
    <row r="637" s="2" customFormat="true" ht="22.5" customHeight="true" spans="1:8">
      <c r="A637" s="6">
        <f>635</f>
        <v>635</v>
      </c>
      <c r="B637" s="6">
        <v>44263</v>
      </c>
      <c r="C637" s="6" t="s">
        <v>648</v>
      </c>
      <c r="D637" s="6" t="s">
        <v>14</v>
      </c>
      <c r="E637" s="6" t="s">
        <v>170</v>
      </c>
      <c r="F637" s="6" t="s">
        <v>12</v>
      </c>
      <c r="G637" s="6">
        <v>1</v>
      </c>
      <c r="H637" s="6">
        <v>668</v>
      </c>
    </row>
    <row r="638" s="2" customFormat="true" ht="22.5" customHeight="true" spans="1:8">
      <c r="A638" s="6">
        <f>636</f>
        <v>636</v>
      </c>
      <c r="B638" s="6">
        <v>44258</v>
      </c>
      <c r="C638" s="6" t="s">
        <v>649</v>
      </c>
      <c r="D638" s="6" t="s">
        <v>14</v>
      </c>
      <c r="E638" s="6" t="s">
        <v>18</v>
      </c>
      <c r="F638" s="6" t="s">
        <v>12</v>
      </c>
      <c r="G638" s="6">
        <v>1</v>
      </c>
      <c r="H638" s="6">
        <v>708</v>
      </c>
    </row>
    <row r="639" s="2" customFormat="true" ht="22.5" customHeight="true" spans="1:8">
      <c r="A639" s="6">
        <f>637</f>
        <v>637</v>
      </c>
      <c r="B639" s="6">
        <v>44281</v>
      </c>
      <c r="C639" s="6" t="s">
        <v>650</v>
      </c>
      <c r="D639" s="6" t="s">
        <v>10</v>
      </c>
      <c r="E639" s="6" t="s">
        <v>402</v>
      </c>
      <c r="F639" s="6" t="s">
        <v>12</v>
      </c>
      <c r="G639" s="6">
        <v>2</v>
      </c>
      <c r="H639" s="6">
        <v>1184</v>
      </c>
    </row>
    <row r="640" s="2" customFormat="true" ht="22.5" customHeight="true" spans="1:8">
      <c r="A640" s="6">
        <f>638</f>
        <v>638</v>
      </c>
      <c r="B640" s="6">
        <v>44281</v>
      </c>
      <c r="C640" s="6" t="s">
        <v>651</v>
      </c>
      <c r="D640" s="6" t="s">
        <v>14</v>
      </c>
      <c r="E640" s="6" t="s">
        <v>402</v>
      </c>
      <c r="F640" s="6" t="s">
        <v>12</v>
      </c>
      <c r="G640" s="6">
        <v>3</v>
      </c>
      <c r="H640" s="6">
        <v>1892</v>
      </c>
    </row>
    <row r="641" s="2" customFormat="true" ht="22.5" customHeight="true" spans="1:8">
      <c r="A641" s="6">
        <f>639</f>
        <v>639</v>
      </c>
      <c r="B641" s="6">
        <v>44280</v>
      </c>
      <c r="C641" s="6" t="s">
        <v>652</v>
      </c>
      <c r="D641" s="6" t="s">
        <v>14</v>
      </c>
      <c r="E641" s="6" t="s">
        <v>36</v>
      </c>
      <c r="F641" s="6" t="s">
        <v>12</v>
      </c>
      <c r="G641" s="6">
        <v>2</v>
      </c>
      <c r="H641" s="6">
        <v>1416</v>
      </c>
    </row>
    <row r="642" s="2" customFormat="true" ht="22.5" customHeight="true" spans="1:8">
      <c r="A642" s="6">
        <f>640</f>
        <v>640</v>
      </c>
      <c r="B642" s="6">
        <v>44280</v>
      </c>
      <c r="C642" s="6" t="s">
        <v>653</v>
      </c>
      <c r="D642" s="6" t="s">
        <v>14</v>
      </c>
      <c r="E642" s="6" t="s">
        <v>36</v>
      </c>
      <c r="F642" s="6" t="s">
        <v>12</v>
      </c>
      <c r="G642" s="6">
        <v>1</v>
      </c>
      <c r="H642" s="6">
        <v>708</v>
      </c>
    </row>
    <row r="643" s="2" customFormat="true" ht="22.5" customHeight="true" spans="1:8">
      <c r="A643" s="6">
        <f>641</f>
        <v>641</v>
      </c>
      <c r="B643" s="6">
        <v>44284</v>
      </c>
      <c r="C643" s="6" t="s">
        <v>654</v>
      </c>
      <c r="D643" s="6" t="s">
        <v>10</v>
      </c>
      <c r="E643" s="6" t="s">
        <v>143</v>
      </c>
      <c r="F643" s="6" t="s">
        <v>12</v>
      </c>
      <c r="G643" s="6">
        <v>3</v>
      </c>
      <c r="H643" s="6">
        <v>1738</v>
      </c>
    </row>
    <row r="644" s="2" customFormat="true" ht="22.5" customHeight="true" spans="1:8">
      <c r="A644" s="6">
        <f>642</f>
        <v>642</v>
      </c>
      <c r="B644" s="6">
        <v>44280</v>
      </c>
      <c r="C644" s="6" t="s">
        <v>655</v>
      </c>
      <c r="D644" s="6" t="s">
        <v>10</v>
      </c>
      <c r="E644" s="6" t="s">
        <v>36</v>
      </c>
      <c r="F644" s="6" t="s">
        <v>12</v>
      </c>
      <c r="G644" s="6">
        <v>1</v>
      </c>
      <c r="H644" s="6">
        <v>708</v>
      </c>
    </row>
    <row r="645" s="2" customFormat="true" ht="22.5" customHeight="true" spans="1:8">
      <c r="A645" s="6">
        <f>643</f>
        <v>643</v>
      </c>
      <c r="B645" s="6">
        <v>44284</v>
      </c>
      <c r="C645" s="6" t="s">
        <v>656</v>
      </c>
      <c r="D645" s="6" t="s">
        <v>10</v>
      </c>
      <c r="E645" s="6" t="s">
        <v>143</v>
      </c>
      <c r="F645" s="6" t="s">
        <v>12</v>
      </c>
      <c r="G645" s="6">
        <v>2</v>
      </c>
      <c r="H645" s="6">
        <v>1262</v>
      </c>
    </row>
    <row r="646" s="2" customFormat="true" ht="22.5" customHeight="true" spans="1:8">
      <c r="A646" s="6">
        <f>644</f>
        <v>644</v>
      </c>
      <c r="B646" s="6">
        <v>44284</v>
      </c>
      <c r="C646" s="6" t="s">
        <v>657</v>
      </c>
      <c r="D646" s="6" t="s">
        <v>10</v>
      </c>
      <c r="E646" s="6" t="s">
        <v>143</v>
      </c>
      <c r="F646" s="6" t="s">
        <v>12</v>
      </c>
      <c r="G646" s="6">
        <v>2</v>
      </c>
      <c r="H646" s="6">
        <v>1184</v>
      </c>
    </row>
    <row r="647" s="2" customFormat="true" ht="22.5" customHeight="true" spans="1:8">
      <c r="A647" s="6">
        <f>645</f>
        <v>645</v>
      </c>
      <c r="B647" s="6">
        <v>44284</v>
      </c>
      <c r="C647" s="6" t="s">
        <v>658</v>
      </c>
      <c r="D647" s="6" t="s">
        <v>10</v>
      </c>
      <c r="E647" s="6" t="s">
        <v>143</v>
      </c>
      <c r="F647" s="6" t="s">
        <v>12</v>
      </c>
      <c r="G647" s="6">
        <v>1</v>
      </c>
      <c r="H647" s="6">
        <v>476</v>
      </c>
    </row>
    <row r="648" s="2" customFormat="true" ht="22.5" customHeight="true" spans="1:8">
      <c r="A648" s="6">
        <f>646</f>
        <v>646</v>
      </c>
      <c r="B648" s="6">
        <v>44284</v>
      </c>
      <c r="C648" s="6" t="s">
        <v>659</v>
      </c>
      <c r="D648" s="6" t="s">
        <v>10</v>
      </c>
      <c r="E648" s="6" t="s">
        <v>143</v>
      </c>
      <c r="F648" s="6" t="s">
        <v>12</v>
      </c>
      <c r="G648" s="6">
        <v>1</v>
      </c>
      <c r="H648" s="6">
        <v>708</v>
      </c>
    </row>
    <row r="649" s="2" customFormat="true" ht="22.5" customHeight="true" spans="1:8">
      <c r="A649" s="6">
        <f>647</f>
        <v>647</v>
      </c>
      <c r="B649" s="6">
        <v>44281</v>
      </c>
      <c r="C649" s="6" t="s">
        <v>660</v>
      </c>
      <c r="D649" s="6" t="s">
        <v>10</v>
      </c>
      <c r="E649" s="6" t="s">
        <v>402</v>
      </c>
      <c r="F649" s="6" t="s">
        <v>12</v>
      </c>
      <c r="G649" s="6">
        <v>1</v>
      </c>
      <c r="H649" s="6">
        <v>708</v>
      </c>
    </row>
    <row r="650" s="2" customFormat="true" ht="22.5" customHeight="true" spans="1:8">
      <c r="A650" s="6">
        <f>648</f>
        <v>648</v>
      </c>
      <c r="B650" s="6">
        <v>44328</v>
      </c>
      <c r="C650" s="6" t="s">
        <v>661</v>
      </c>
      <c r="D650" s="6" t="s">
        <v>10</v>
      </c>
      <c r="E650" s="6" t="s">
        <v>15</v>
      </c>
      <c r="F650" s="6" t="s">
        <v>12</v>
      </c>
      <c r="G650" s="6">
        <v>1</v>
      </c>
      <c r="H650" s="6">
        <v>708</v>
      </c>
    </row>
    <row r="651" s="2" customFormat="true" ht="22.5" customHeight="true" spans="1:8">
      <c r="A651" s="6">
        <f>649</f>
        <v>649</v>
      </c>
      <c r="B651" s="6">
        <v>44307</v>
      </c>
      <c r="C651" s="6" t="s">
        <v>662</v>
      </c>
      <c r="D651" s="6" t="s">
        <v>10</v>
      </c>
      <c r="E651" s="6" t="s">
        <v>20</v>
      </c>
      <c r="F651" s="6" t="s">
        <v>12</v>
      </c>
      <c r="G651" s="6">
        <v>1</v>
      </c>
      <c r="H651" s="6">
        <v>476</v>
      </c>
    </row>
    <row r="652" s="2" customFormat="true" ht="22.5" customHeight="true" spans="1:8">
      <c r="A652" s="6">
        <f>650</f>
        <v>650</v>
      </c>
      <c r="B652" s="6">
        <v>44328</v>
      </c>
      <c r="C652" s="6" t="s">
        <v>663</v>
      </c>
      <c r="D652" s="6" t="s">
        <v>14</v>
      </c>
      <c r="E652" s="6" t="s">
        <v>15</v>
      </c>
      <c r="F652" s="6" t="s">
        <v>12</v>
      </c>
      <c r="G652" s="6">
        <v>3</v>
      </c>
      <c r="H652" s="6">
        <v>1815</v>
      </c>
    </row>
    <row r="653" s="2" customFormat="true" ht="22.5" customHeight="true" spans="1:8">
      <c r="A653" s="6">
        <f>651</f>
        <v>651</v>
      </c>
      <c r="B653" s="6">
        <v>44326</v>
      </c>
      <c r="C653" s="6" t="s">
        <v>664</v>
      </c>
      <c r="D653" s="6" t="s">
        <v>10</v>
      </c>
      <c r="E653" s="6" t="s">
        <v>133</v>
      </c>
      <c r="F653" s="6" t="s">
        <v>12</v>
      </c>
      <c r="G653" s="6">
        <v>1</v>
      </c>
      <c r="H653" s="6">
        <v>631</v>
      </c>
    </row>
    <row r="654" s="2" customFormat="true" ht="22.5" customHeight="true" spans="1:8">
      <c r="A654" s="6">
        <f>652</f>
        <v>652</v>
      </c>
      <c r="B654" s="6">
        <v>44326</v>
      </c>
      <c r="C654" s="6" t="s">
        <v>665</v>
      </c>
      <c r="D654" s="6" t="s">
        <v>10</v>
      </c>
      <c r="E654" s="6" t="s">
        <v>133</v>
      </c>
      <c r="F654" s="6" t="s">
        <v>12</v>
      </c>
      <c r="G654" s="6">
        <v>3</v>
      </c>
      <c r="H654" s="6">
        <v>1850</v>
      </c>
    </row>
    <row r="655" s="2" customFormat="true" ht="22.5" customHeight="true" spans="1:8">
      <c r="A655" s="6">
        <f>653</f>
        <v>653</v>
      </c>
      <c r="B655" s="6">
        <v>44356</v>
      </c>
      <c r="C655" s="6" t="s">
        <v>666</v>
      </c>
      <c r="D655" s="6" t="s">
        <v>10</v>
      </c>
      <c r="E655" s="6" t="s">
        <v>36</v>
      </c>
      <c r="F655" s="6" t="s">
        <v>12</v>
      </c>
      <c r="G655" s="6">
        <v>2</v>
      </c>
      <c r="H655" s="6">
        <v>1339</v>
      </c>
    </row>
    <row r="656" s="2" customFormat="true" ht="22.5" customHeight="true" spans="1:8">
      <c r="A656" s="6">
        <f>654</f>
        <v>654</v>
      </c>
      <c r="B656" s="6">
        <v>44363</v>
      </c>
      <c r="C656" s="6" t="s">
        <v>667</v>
      </c>
      <c r="D656" s="6" t="s">
        <v>10</v>
      </c>
      <c r="E656" s="6" t="s">
        <v>139</v>
      </c>
      <c r="F656" s="6" t="s">
        <v>12</v>
      </c>
      <c r="G656" s="6">
        <v>3</v>
      </c>
      <c r="H656" s="6">
        <v>1308</v>
      </c>
    </row>
    <row r="657" s="2" customFormat="true" ht="22.5" customHeight="true" spans="1:8">
      <c r="A657" s="6">
        <f>655</f>
        <v>655</v>
      </c>
      <c r="B657" s="6">
        <v>44363</v>
      </c>
      <c r="C657" s="6" t="s">
        <v>668</v>
      </c>
      <c r="D657" s="6" t="s">
        <v>10</v>
      </c>
      <c r="E657" s="6" t="s">
        <v>170</v>
      </c>
      <c r="F657" s="6" t="s">
        <v>16</v>
      </c>
      <c r="G657" s="6">
        <v>1</v>
      </c>
      <c r="H657" s="6">
        <v>591</v>
      </c>
    </row>
    <row r="658" s="2" customFormat="true" ht="22.5" customHeight="true" spans="1:8">
      <c r="A658" s="6">
        <f>656</f>
        <v>656</v>
      </c>
      <c r="B658" s="6">
        <v>44363</v>
      </c>
      <c r="C658" s="6" t="s">
        <v>669</v>
      </c>
      <c r="D658" s="6" t="s">
        <v>14</v>
      </c>
      <c r="E658" s="6" t="s">
        <v>135</v>
      </c>
      <c r="F658" s="6" t="s">
        <v>16</v>
      </c>
      <c r="G658" s="6">
        <v>2</v>
      </c>
      <c r="H658" s="6">
        <v>1184</v>
      </c>
    </row>
    <row r="659" s="2" customFormat="true" ht="22.5" customHeight="true" spans="1:8">
      <c r="A659" s="6">
        <f>657</f>
        <v>657</v>
      </c>
      <c r="B659" s="6">
        <v>44356</v>
      </c>
      <c r="C659" s="6" t="s">
        <v>670</v>
      </c>
      <c r="D659" s="6" t="s">
        <v>10</v>
      </c>
      <c r="E659" s="6" t="s">
        <v>143</v>
      </c>
      <c r="F659" s="6" t="s">
        <v>12</v>
      </c>
      <c r="G659" s="6">
        <v>1</v>
      </c>
      <c r="H659" s="6">
        <v>476</v>
      </c>
    </row>
    <row r="660" s="2" customFormat="true" ht="22.5" customHeight="true" spans="1:8">
      <c r="A660" s="6">
        <f>658</f>
        <v>658</v>
      </c>
      <c r="B660" s="6">
        <v>44362</v>
      </c>
      <c r="C660" s="6" t="s">
        <v>671</v>
      </c>
      <c r="D660" s="6" t="s">
        <v>10</v>
      </c>
      <c r="E660" s="6" t="s">
        <v>11</v>
      </c>
      <c r="F660" s="6" t="s">
        <v>12</v>
      </c>
      <c r="G660" s="6">
        <v>1</v>
      </c>
      <c r="H660" s="6">
        <v>708</v>
      </c>
    </row>
    <row r="661" s="2" customFormat="true" ht="22.5" customHeight="true" spans="1:8">
      <c r="A661" s="6">
        <f>659</f>
        <v>659</v>
      </c>
      <c r="B661" s="6">
        <v>44356</v>
      </c>
      <c r="C661" s="6" t="s">
        <v>672</v>
      </c>
      <c r="D661" s="6" t="s">
        <v>14</v>
      </c>
      <c r="E661" s="6" t="s">
        <v>143</v>
      </c>
      <c r="F661" s="6" t="s">
        <v>12</v>
      </c>
      <c r="G661" s="6">
        <v>1</v>
      </c>
      <c r="H661" s="6">
        <v>631</v>
      </c>
    </row>
    <row r="662" s="2" customFormat="true" ht="22.5" customHeight="true" spans="1:8">
      <c r="A662" s="6">
        <f>660</f>
        <v>660</v>
      </c>
      <c r="B662" s="6">
        <v>44351</v>
      </c>
      <c r="C662" s="6" t="s">
        <v>673</v>
      </c>
      <c r="D662" s="6" t="s">
        <v>14</v>
      </c>
      <c r="E662" s="6" t="s">
        <v>11</v>
      </c>
      <c r="F662" s="6" t="s">
        <v>12</v>
      </c>
      <c r="G662" s="6">
        <v>1</v>
      </c>
      <c r="H662" s="6">
        <v>668</v>
      </c>
    </row>
    <row r="663" s="2" customFormat="true" ht="22.5" customHeight="true" spans="1:8">
      <c r="A663" s="6">
        <f>661</f>
        <v>661</v>
      </c>
      <c r="B663" s="6">
        <v>44356</v>
      </c>
      <c r="C663" s="6" t="s">
        <v>674</v>
      </c>
      <c r="D663" s="6" t="s">
        <v>14</v>
      </c>
      <c r="E663" s="6" t="s">
        <v>143</v>
      </c>
      <c r="F663" s="6" t="s">
        <v>12</v>
      </c>
      <c r="G663" s="6">
        <v>1</v>
      </c>
      <c r="H663" s="6">
        <v>631</v>
      </c>
    </row>
    <row r="664" s="2" customFormat="true" ht="22.5" customHeight="true" spans="1:8">
      <c r="A664" s="6">
        <f>662</f>
        <v>662</v>
      </c>
      <c r="B664" s="6">
        <v>44377</v>
      </c>
      <c r="C664" s="6" t="s">
        <v>675</v>
      </c>
      <c r="D664" s="6" t="s">
        <v>10</v>
      </c>
      <c r="E664" s="6" t="s">
        <v>61</v>
      </c>
      <c r="F664" s="6" t="s">
        <v>16</v>
      </c>
      <c r="G664" s="6">
        <v>2</v>
      </c>
      <c r="H664" s="6">
        <v>1262</v>
      </c>
    </row>
    <row r="665" s="2" customFormat="true" ht="22.5" customHeight="true" spans="1:8">
      <c r="A665" s="6">
        <f>663</f>
        <v>663</v>
      </c>
      <c r="B665" s="6">
        <v>44382</v>
      </c>
      <c r="C665" s="6" t="s">
        <v>676</v>
      </c>
      <c r="D665" s="6" t="s">
        <v>14</v>
      </c>
      <c r="E665" s="6" t="s">
        <v>133</v>
      </c>
      <c r="F665" s="6" t="s">
        <v>12</v>
      </c>
      <c r="G665" s="6">
        <v>1</v>
      </c>
      <c r="H665" s="6">
        <v>631</v>
      </c>
    </row>
    <row r="666" s="2" customFormat="true" ht="22.5" customHeight="true" spans="1:8">
      <c r="A666" s="6">
        <f>664</f>
        <v>664</v>
      </c>
      <c r="B666" s="6">
        <v>44378</v>
      </c>
      <c r="C666" s="6" t="s">
        <v>677</v>
      </c>
      <c r="D666" s="6" t="s">
        <v>10</v>
      </c>
      <c r="E666" s="6" t="s">
        <v>133</v>
      </c>
      <c r="F666" s="6" t="s">
        <v>16</v>
      </c>
      <c r="G666" s="6">
        <v>1</v>
      </c>
      <c r="H666" s="6">
        <v>668</v>
      </c>
    </row>
    <row r="667" s="2" customFormat="true" ht="22.5" customHeight="true" spans="1:8">
      <c r="A667" s="6">
        <f>665</f>
        <v>665</v>
      </c>
      <c r="B667" s="6">
        <v>44382</v>
      </c>
      <c r="C667" s="6" t="s">
        <v>678</v>
      </c>
      <c r="D667" s="6" t="s">
        <v>14</v>
      </c>
      <c r="E667" s="6" t="s">
        <v>133</v>
      </c>
      <c r="F667" s="6" t="s">
        <v>12</v>
      </c>
      <c r="G667" s="6">
        <v>1</v>
      </c>
      <c r="H667" s="6">
        <v>668</v>
      </c>
    </row>
    <row r="668" s="2" customFormat="true" ht="22.5" customHeight="true" spans="1:8">
      <c r="A668" s="6">
        <f>666</f>
        <v>666</v>
      </c>
      <c r="B668" s="6">
        <v>44389</v>
      </c>
      <c r="C668" s="6" t="s">
        <v>679</v>
      </c>
      <c r="D668" s="6" t="s">
        <v>14</v>
      </c>
      <c r="E668" s="6" t="s">
        <v>11</v>
      </c>
      <c r="F668" s="6" t="s">
        <v>12</v>
      </c>
      <c r="G668" s="6">
        <v>1</v>
      </c>
      <c r="H668" s="6">
        <v>591</v>
      </c>
    </row>
    <row r="669" s="2" customFormat="true" ht="22.5" customHeight="true" spans="1:8">
      <c r="A669" s="6">
        <f>667</f>
        <v>667</v>
      </c>
      <c r="B669" s="6">
        <v>44438</v>
      </c>
      <c r="C669" s="6" t="s">
        <v>680</v>
      </c>
      <c r="D669" s="6" t="s">
        <v>14</v>
      </c>
      <c r="E669" s="6" t="s">
        <v>15</v>
      </c>
      <c r="F669" s="6" t="s">
        <v>12</v>
      </c>
      <c r="G669" s="6">
        <v>1</v>
      </c>
      <c r="H669" s="6">
        <v>591</v>
      </c>
    </row>
    <row r="670" s="2" customFormat="true" ht="22.5" customHeight="true" spans="1:8">
      <c r="A670" s="6">
        <f>668</f>
        <v>668</v>
      </c>
      <c r="B670" s="6">
        <v>44447</v>
      </c>
      <c r="C670" s="6" t="s">
        <v>681</v>
      </c>
      <c r="D670" s="6" t="s">
        <v>14</v>
      </c>
      <c r="E670" s="6" t="s">
        <v>61</v>
      </c>
      <c r="F670" s="6" t="s">
        <v>12</v>
      </c>
      <c r="G670" s="6">
        <v>4</v>
      </c>
      <c r="H670" s="6">
        <v>2286</v>
      </c>
    </row>
    <row r="671" s="2" customFormat="true" ht="22.5" customHeight="true" spans="1:8">
      <c r="A671" s="6">
        <f>669</f>
        <v>669</v>
      </c>
      <c r="B671" s="6">
        <v>44457</v>
      </c>
      <c r="C671" s="6" t="s">
        <v>682</v>
      </c>
      <c r="D671" s="6" t="s">
        <v>14</v>
      </c>
      <c r="E671" s="6" t="s">
        <v>38</v>
      </c>
      <c r="F671" s="6" t="s">
        <v>16</v>
      </c>
      <c r="G671" s="6">
        <v>1</v>
      </c>
      <c r="H671" s="6">
        <v>631</v>
      </c>
    </row>
    <row r="672" s="2" customFormat="true" ht="22.5" customHeight="true" spans="1:8">
      <c r="A672" s="6">
        <f>670</f>
        <v>670</v>
      </c>
      <c r="B672" s="6">
        <v>44452</v>
      </c>
      <c r="C672" s="6" t="s">
        <v>683</v>
      </c>
      <c r="D672" s="6" t="s">
        <v>14</v>
      </c>
      <c r="E672" s="6" t="s">
        <v>61</v>
      </c>
      <c r="F672" s="6" t="s">
        <v>12</v>
      </c>
      <c r="G672" s="6">
        <v>1</v>
      </c>
      <c r="H672" s="6">
        <v>668</v>
      </c>
    </row>
    <row r="673" s="2" customFormat="true" ht="22.5" customHeight="true" spans="1:8">
      <c r="A673" s="6">
        <f>671</f>
        <v>671</v>
      </c>
      <c r="B673" s="6">
        <v>44428</v>
      </c>
      <c r="C673" s="6" t="s">
        <v>684</v>
      </c>
      <c r="D673" s="6" t="s">
        <v>10</v>
      </c>
      <c r="E673" s="6" t="s">
        <v>133</v>
      </c>
      <c r="F673" s="6" t="s">
        <v>12</v>
      </c>
      <c r="G673" s="6">
        <v>1</v>
      </c>
      <c r="H673" s="6">
        <v>674</v>
      </c>
    </row>
    <row r="674" s="2" customFormat="true" ht="22.5" customHeight="true" spans="1:8">
      <c r="A674" s="6">
        <f>672</f>
        <v>672</v>
      </c>
      <c r="B674" s="6">
        <v>44457</v>
      </c>
      <c r="C674" s="6" t="s">
        <v>685</v>
      </c>
      <c r="D674" s="6" t="s">
        <v>14</v>
      </c>
      <c r="E674" s="6" t="s">
        <v>38</v>
      </c>
      <c r="F674" s="6" t="s">
        <v>12</v>
      </c>
      <c r="G674" s="6">
        <v>1</v>
      </c>
      <c r="H674" s="6">
        <v>631</v>
      </c>
    </row>
    <row r="675" s="2" customFormat="true" ht="22.5" customHeight="true" spans="1:8">
      <c r="A675" s="6">
        <f>673</f>
        <v>673</v>
      </c>
      <c r="B675" s="6">
        <v>44454</v>
      </c>
      <c r="C675" s="6" t="s">
        <v>297</v>
      </c>
      <c r="D675" s="6" t="s">
        <v>14</v>
      </c>
      <c r="E675" s="6" t="s">
        <v>189</v>
      </c>
      <c r="F675" s="6" t="s">
        <v>12</v>
      </c>
      <c r="G675" s="6">
        <v>1</v>
      </c>
      <c r="H675" s="6">
        <v>631</v>
      </c>
    </row>
    <row r="676" s="2" customFormat="true" ht="22.5" customHeight="true" spans="1:8">
      <c r="A676" s="6">
        <f>674</f>
        <v>674</v>
      </c>
      <c r="B676" s="6">
        <v>44442</v>
      </c>
      <c r="C676" s="6" t="s">
        <v>686</v>
      </c>
      <c r="D676" s="6" t="s">
        <v>10</v>
      </c>
      <c r="E676" s="6" t="s">
        <v>18</v>
      </c>
      <c r="F676" s="6" t="s">
        <v>12</v>
      </c>
      <c r="G676" s="6">
        <v>1</v>
      </c>
      <c r="H676" s="6">
        <v>668</v>
      </c>
    </row>
    <row r="677" s="2" customFormat="true" ht="22.5" customHeight="true" spans="1:8">
      <c r="A677" s="6">
        <f>675</f>
        <v>675</v>
      </c>
      <c r="B677" s="6">
        <v>44431</v>
      </c>
      <c r="C677" s="6" t="s">
        <v>687</v>
      </c>
      <c r="D677" s="6" t="s">
        <v>14</v>
      </c>
      <c r="E677" s="6" t="s">
        <v>153</v>
      </c>
      <c r="F677" s="6" t="s">
        <v>12</v>
      </c>
      <c r="G677" s="6">
        <v>2</v>
      </c>
      <c r="H677" s="6">
        <v>1104</v>
      </c>
    </row>
    <row r="678" s="2" customFormat="true" ht="22.5" customHeight="true" spans="1:8">
      <c r="A678" s="6">
        <f>676</f>
        <v>676</v>
      </c>
      <c r="B678" s="6">
        <v>44457</v>
      </c>
      <c r="C678" s="6" t="s">
        <v>688</v>
      </c>
      <c r="D678" s="6" t="s">
        <v>10</v>
      </c>
      <c r="E678" s="6" t="s">
        <v>170</v>
      </c>
      <c r="F678" s="6" t="s">
        <v>12</v>
      </c>
      <c r="G678" s="6">
        <v>2</v>
      </c>
      <c r="H678" s="6">
        <v>1262</v>
      </c>
    </row>
    <row r="679" s="2" customFormat="true" ht="22.5" customHeight="true" spans="1:8">
      <c r="A679" s="6">
        <f>677</f>
        <v>677</v>
      </c>
      <c r="B679" s="6">
        <v>44463</v>
      </c>
      <c r="C679" s="6" t="s">
        <v>689</v>
      </c>
      <c r="D679" s="6" t="s">
        <v>14</v>
      </c>
      <c r="E679" s="6" t="s">
        <v>25</v>
      </c>
      <c r="F679" s="6" t="s">
        <v>12</v>
      </c>
      <c r="G679" s="6">
        <v>1</v>
      </c>
      <c r="H679" s="6">
        <v>436</v>
      </c>
    </row>
    <row r="680" s="2" customFormat="true" ht="22.5" customHeight="true" spans="1:8">
      <c r="A680" s="6">
        <f>678</f>
        <v>678</v>
      </c>
      <c r="B680" s="6">
        <v>44488</v>
      </c>
      <c r="C680" s="6" t="s">
        <v>690</v>
      </c>
      <c r="D680" s="6" t="s">
        <v>14</v>
      </c>
      <c r="E680" s="6" t="s">
        <v>36</v>
      </c>
      <c r="F680" s="6" t="s">
        <v>12</v>
      </c>
      <c r="G680" s="6">
        <v>1</v>
      </c>
      <c r="H680" s="6">
        <v>708</v>
      </c>
    </row>
    <row r="681" s="2" customFormat="true" ht="22.5" customHeight="true" spans="1:8">
      <c r="A681" s="6">
        <f>679</f>
        <v>679</v>
      </c>
      <c r="B681" s="6">
        <v>44449</v>
      </c>
      <c r="C681" s="6" t="s">
        <v>691</v>
      </c>
      <c r="D681" s="6" t="s">
        <v>14</v>
      </c>
      <c r="E681" s="6" t="s">
        <v>143</v>
      </c>
      <c r="F681" s="6" t="s">
        <v>12</v>
      </c>
      <c r="G681" s="6">
        <v>2</v>
      </c>
      <c r="H681" s="6">
        <v>1262</v>
      </c>
    </row>
    <row r="682" s="2" customFormat="true" ht="22.5" customHeight="true" spans="1:8">
      <c r="A682" s="6">
        <f>680</f>
        <v>680</v>
      </c>
      <c r="B682" s="6">
        <v>44526</v>
      </c>
      <c r="C682" s="6" t="s">
        <v>692</v>
      </c>
      <c r="D682" s="6" t="s">
        <v>14</v>
      </c>
      <c r="E682" s="6" t="s">
        <v>36</v>
      </c>
      <c r="F682" s="6" t="s">
        <v>12</v>
      </c>
      <c r="G682" s="6">
        <v>1</v>
      </c>
      <c r="H682" s="6">
        <v>631</v>
      </c>
    </row>
    <row r="683" s="2" customFormat="true" ht="22.5" customHeight="true" spans="1:8">
      <c r="A683" s="6">
        <f>681</f>
        <v>681</v>
      </c>
      <c r="B683" s="6">
        <v>44526</v>
      </c>
      <c r="C683" s="6" t="s">
        <v>693</v>
      </c>
      <c r="D683" s="6" t="s">
        <v>14</v>
      </c>
      <c r="E683" s="6" t="s">
        <v>189</v>
      </c>
      <c r="F683" s="6" t="s">
        <v>12</v>
      </c>
      <c r="G683" s="6">
        <v>2</v>
      </c>
      <c r="H683" s="6">
        <v>1182</v>
      </c>
    </row>
    <row r="684" s="2" customFormat="true" ht="22.5" customHeight="true" spans="1:8">
      <c r="A684" s="6">
        <f>682</f>
        <v>682</v>
      </c>
      <c r="B684" s="6">
        <v>44518</v>
      </c>
      <c r="C684" s="6" t="s">
        <v>694</v>
      </c>
      <c r="D684" s="6" t="s">
        <v>14</v>
      </c>
      <c r="E684" s="6" t="s">
        <v>135</v>
      </c>
      <c r="F684" s="6" t="s">
        <v>16</v>
      </c>
      <c r="G684" s="6">
        <v>1</v>
      </c>
      <c r="H684" s="6">
        <v>591</v>
      </c>
    </row>
    <row r="685" s="2" customFormat="true" ht="22.5" customHeight="true" spans="1:8">
      <c r="A685" s="6">
        <f>683</f>
        <v>683</v>
      </c>
      <c r="B685" s="6">
        <v>44518</v>
      </c>
      <c r="C685" s="6" t="s">
        <v>695</v>
      </c>
      <c r="D685" s="6" t="s">
        <v>14</v>
      </c>
      <c r="E685" s="6" t="s">
        <v>189</v>
      </c>
      <c r="F685" s="6" t="s">
        <v>16</v>
      </c>
      <c r="G685" s="6">
        <v>2</v>
      </c>
      <c r="H685" s="6">
        <v>1182</v>
      </c>
    </row>
    <row r="686" s="2" customFormat="true" ht="22.5" customHeight="true" spans="1:8">
      <c r="A686" s="6">
        <f>684</f>
        <v>684</v>
      </c>
      <c r="B686" s="6">
        <v>44511</v>
      </c>
      <c r="C686" s="6" t="s">
        <v>696</v>
      </c>
      <c r="D686" s="6" t="s">
        <v>10</v>
      </c>
      <c r="E686" s="6" t="s">
        <v>135</v>
      </c>
      <c r="F686" s="6" t="s">
        <v>12</v>
      </c>
      <c r="G686" s="6">
        <v>2</v>
      </c>
      <c r="H686" s="6">
        <v>1259</v>
      </c>
    </row>
    <row r="687" s="2" customFormat="true" ht="22.5" customHeight="true" spans="1:8">
      <c r="A687" s="6">
        <f>685</f>
        <v>685</v>
      </c>
      <c r="B687" s="6">
        <v>44510</v>
      </c>
      <c r="C687" s="6" t="s">
        <v>697</v>
      </c>
      <c r="D687" s="6" t="s">
        <v>14</v>
      </c>
      <c r="E687" s="6" t="s">
        <v>133</v>
      </c>
      <c r="F687" s="6" t="s">
        <v>12</v>
      </c>
      <c r="G687" s="6">
        <v>1</v>
      </c>
      <c r="H687" s="6">
        <v>668</v>
      </c>
    </row>
    <row r="688" s="2" customFormat="true" ht="22.5" customHeight="true" spans="1:8">
      <c r="A688" s="6">
        <f>686</f>
        <v>686</v>
      </c>
      <c r="B688" s="6">
        <v>44508</v>
      </c>
      <c r="C688" s="6" t="s">
        <v>698</v>
      </c>
      <c r="D688" s="6" t="s">
        <v>14</v>
      </c>
      <c r="E688" s="6" t="s">
        <v>153</v>
      </c>
      <c r="F688" s="6" t="s">
        <v>16</v>
      </c>
      <c r="G688" s="6">
        <v>3</v>
      </c>
      <c r="H688" s="6">
        <v>2047</v>
      </c>
    </row>
    <row r="689" s="2" customFormat="true" ht="22.5" customHeight="true" spans="1:8">
      <c r="A689" s="6">
        <f>687</f>
        <v>687</v>
      </c>
      <c r="B689" s="6">
        <v>44536</v>
      </c>
      <c r="C689" s="6" t="s">
        <v>699</v>
      </c>
      <c r="D689" s="6" t="s">
        <v>14</v>
      </c>
      <c r="E689" s="6" t="s">
        <v>15</v>
      </c>
      <c r="F689" s="6" t="s">
        <v>12</v>
      </c>
      <c r="G689" s="6">
        <v>1</v>
      </c>
      <c r="H689" s="6">
        <v>631</v>
      </c>
    </row>
    <row r="690" s="2" customFormat="true" ht="22.5" customHeight="true" spans="1:8">
      <c r="A690" s="6">
        <f>688</f>
        <v>688</v>
      </c>
      <c r="B690" s="6">
        <v>44536</v>
      </c>
      <c r="C690" s="6" t="s">
        <v>700</v>
      </c>
      <c r="D690" s="6" t="s">
        <v>10</v>
      </c>
      <c r="E690" s="6" t="s">
        <v>143</v>
      </c>
      <c r="F690" s="6" t="s">
        <v>12</v>
      </c>
      <c r="G690" s="6">
        <v>1</v>
      </c>
      <c r="H690" s="6">
        <v>708</v>
      </c>
    </row>
    <row r="691" s="2" customFormat="true" ht="22.5" customHeight="true" spans="1:8">
      <c r="A691" s="6">
        <f>689</f>
        <v>689</v>
      </c>
      <c r="B691" s="6">
        <v>44536</v>
      </c>
      <c r="C691" s="6" t="s">
        <v>701</v>
      </c>
      <c r="D691" s="6" t="s">
        <v>10</v>
      </c>
      <c r="E691" s="6" t="s">
        <v>143</v>
      </c>
      <c r="F691" s="6" t="s">
        <v>12</v>
      </c>
      <c r="G691" s="6">
        <v>2</v>
      </c>
      <c r="H691" s="6">
        <v>1262</v>
      </c>
    </row>
    <row r="692" s="2" customFormat="true" ht="22.5" customHeight="true" spans="1:8">
      <c r="A692" s="6">
        <f>690</f>
        <v>690</v>
      </c>
      <c r="B692" s="6">
        <v>44559</v>
      </c>
      <c r="C692" s="6" t="s">
        <v>702</v>
      </c>
      <c r="D692" s="6" t="s">
        <v>14</v>
      </c>
      <c r="E692" s="6" t="s">
        <v>143</v>
      </c>
      <c r="F692" s="6" t="s">
        <v>12</v>
      </c>
      <c r="G692" s="6">
        <v>2</v>
      </c>
      <c r="H692" s="6">
        <v>1107</v>
      </c>
    </row>
    <row r="693" s="2" customFormat="true" ht="22.5" customHeight="true" spans="1:8">
      <c r="A693" s="6">
        <f>691</f>
        <v>691</v>
      </c>
      <c r="B693" s="6">
        <v>44536</v>
      </c>
      <c r="C693" s="6" t="s">
        <v>703</v>
      </c>
      <c r="D693" s="6" t="s">
        <v>10</v>
      </c>
      <c r="E693" s="6" t="s">
        <v>143</v>
      </c>
      <c r="F693" s="6" t="s">
        <v>12</v>
      </c>
      <c r="G693" s="6">
        <v>1</v>
      </c>
      <c r="H693" s="6">
        <v>708</v>
      </c>
    </row>
    <row r="694" s="2" customFormat="true" ht="22.5" customHeight="true" spans="1:8">
      <c r="A694" s="6">
        <f>692</f>
        <v>692</v>
      </c>
      <c r="B694" s="6">
        <v>44536</v>
      </c>
      <c r="C694" s="6" t="s">
        <v>704</v>
      </c>
      <c r="D694" s="6" t="s">
        <v>14</v>
      </c>
      <c r="E694" s="6" t="s">
        <v>143</v>
      </c>
      <c r="F694" s="6" t="s">
        <v>12</v>
      </c>
      <c r="G694" s="6">
        <v>1</v>
      </c>
      <c r="H694" s="6">
        <v>631</v>
      </c>
    </row>
    <row r="695" s="2" customFormat="true" ht="22.5" customHeight="true" spans="1:8">
      <c r="A695" s="6">
        <f>693</f>
        <v>693</v>
      </c>
      <c r="B695" s="6">
        <v>44562</v>
      </c>
      <c r="C695" s="6" t="s">
        <v>705</v>
      </c>
      <c r="D695" s="6" t="s">
        <v>10</v>
      </c>
      <c r="E695" s="6" t="s">
        <v>133</v>
      </c>
      <c r="F695" s="6" t="s">
        <v>16</v>
      </c>
      <c r="G695" s="6">
        <v>2</v>
      </c>
      <c r="H695" s="6">
        <v>1336</v>
      </c>
    </row>
    <row r="696" s="2" customFormat="true" ht="22.5" customHeight="true" spans="1:8">
      <c r="A696" s="6">
        <f>694</f>
        <v>694</v>
      </c>
      <c r="B696" s="6">
        <v>44590</v>
      </c>
      <c r="C696" s="6" t="s">
        <v>706</v>
      </c>
      <c r="D696" s="6" t="s">
        <v>14</v>
      </c>
      <c r="E696" s="6" t="s">
        <v>143</v>
      </c>
      <c r="F696" s="6" t="s">
        <v>12</v>
      </c>
      <c r="G696" s="6">
        <v>1</v>
      </c>
      <c r="H696" s="6">
        <v>708</v>
      </c>
    </row>
    <row r="697" s="2" customFormat="true" ht="22.5" customHeight="true" spans="1:8">
      <c r="A697" s="6">
        <f>695</f>
        <v>695</v>
      </c>
      <c r="B697" s="6">
        <v>44601</v>
      </c>
      <c r="C697" s="6" t="s">
        <v>707</v>
      </c>
      <c r="D697" s="6" t="s">
        <v>14</v>
      </c>
      <c r="E697" s="6" t="s">
        <v>20</v>
      </c>
      <c r="F697" s="6" t="s">
        <v>12</v>
      </c>
      <c r="G697" s="6">
        <v>2</v>
      </c>
      <c r="H697" s="6">
        <v>1259</v>
      </c>
    </row>
    <row r="698" s="2" customFormat="true" ht="22.5" customHeight="true" spans="1:8">
      <c r="A698" s="6">
        <f>696</f>
        <v>696</v>
      </c>
      <c r="B698" s="6">
        <v>44602</v>
      </c>
      <c r="C698" s="6" t="s">
        <v>708</v>
      </c>
      <c r="D698" s="6" t="s">
        <v>10</v>
      </c>
      <c r="E698" s="6" t="s">
        <v>139</v>
      </c>
      <c r="F698" s="6" t="s">
        <v>16</v>
      </c>
      <c r="G698" s="6">
        <v>1</v>
      </c>
      <c r="H698" s="6">
        <v>668</v>
      </c>
    </row>
    <row r="699" s="2" customFormat="true" ht="22.5" customHeight="true" spans="1:8">
      <c r="A699" s="6">
        <f>697</f>
        <v>697</v>
      </c>
      <c r="B699" s="6">
        <v>44602</v>
      </c>
      <c r="C699" s="6" t="s">
        <v>709</v>
      </c>
      <c r="D699" s="6" t="s">
        <v>14</v>
      </c>
      <c r="E699" s="6" t="s">
        <v>38</v>
      </c>
      <c r="F699" s="6" t="s">
        <v>16</v>
      </c>
      <c r="G699" s="6">
        <v>2</v>
      </c>
      <c r="H699" s="6">
        <v>1027</v>
      </c>
    </row>
    <row r="700" s="2" customFormat="true" ht="22.5" customHeight="true" spans="1:8">
      <c r="A700" s="6">
        <f>698</f>
        <v>698</v>
      </c>
      <c r="B700" s="6">
        <v>44602</v>
      </c>
      <c r="C700" s="6" t="s">
        <v>710</v>
      </c>
      <c r="D700" s="6" t="s">
        <v>14</v>
      </c>
      <c r="E700" s="6" t="s">
        <v>18</v>
      </c>
      <c r="F700" s="6" t="s">
        <v>16</v>
      </c>
      <c r="G700" s="6">
        <v>3</v>
      </c>
      <c r="H700" s="6">
        <v>1695</v>
      </c>
    </row>
    <row r="701" s="2" customFormat="true" ht="22.5" customHeight="true" spans="1:8">
      <c r="A701" s="6">
        <f>699</f>
        <v>699</v>
      </c>
      <c r="B701" s="6">
        <v>44606</v>
      </c>
      <c r="C701" s="6" t="s">
        <v>711</v>
      </c>
      <c r="D701" s="6" t="s">
        <v>10</v>
      </c>
      <c r="E701" s="6" t="s">
        <v>11</v>
      </c>
      <c r="F701" s="6" t="s">
        <v>16</v>
      </c>
      <c r="G701" s="6">
        <v>2</v>
      </c>
      <c r="H701" s="6">
        <v>1339</v>
      </c>
    </row>
    <row r="702" s="2" customFormat="true" ht="22.5" customHeight="true" spans="1:8">
      <c r="A702" s="6">
        <f>700</f>
        <v>700</v>
      </c>
      <c r="B702" s="6">
        <v>44627</v>
      </c>
      <c r="C702" s="6" t="s">
        <v>712</v>
      </c>
      <c r="D702" s="6" t="s">
        <v>10</v>
      </c>
      <c r="E702" s="6" t="s">
        <v>15</v>
      </c>
      <c r="F702" s="6" t="s">
        <v>12</v>
      </c>
      <c r="G702" s="6">
        <v>1</v>
      </c>
      <c r="H702" s="6">
        <v>708</v>
      </c>
    </row>
    <row r="703" s="2" customFormat="true" ht="22.5" customHeight="true" spans="1:8">
      <c r="A703" s="6">
        <f>701</f>
        <v>701</v>
      </c>
      <c r="B703" s="6">
        <v>44627</v>
      </c>
      <c r="C703" s="6" t="s">
        <v>713</v>
      </c>
      <c r="D703" s="6" t="s">
        <v>14</v>
      </c>
      <c r="E703" s="6" t="s">
        <v>15</v>
      </c>
      <c r="F703" s="6" t="s">
        <v>12</v>
      </c>
      <c r="G703" s="6">
        <v>1</v>
      </c>
      <c r="H703" s="6">
        <v>631</v>
      </c>
    </row>
    <row r="704" s="2" customFormat="true" ht="22.5" customHeight="true" spans="1:8">
      <c r="A704" s="6">
        <f>702</f>
        <v>702</v>
      </c>
      <c r="B704" s="6">
        <v>44627</v>
      </c>
      <c r="C704" s="6" t="s">
        <v>714</v>
      </c>
      <c r="D704" s="6" t="s">
        <v>14</v>
      </c>
      <c r="E704" s="6" t="s">
        <v>36</v>
      </c>
      <c r="F704" s="6" t="s">
        <v>12</v>
      </c>
      <c r="G704" s="6">
        <v>1</v>
      </c>
      <c r="H704" s="6">
        <v>631</v>
      </c>
    </row>
    <row r="705" s="2" customFormat="true" ht="22.5" customHeight="true" spans="1:8">
      <c r="A705" s="6">
        <f>703</f>
        <v>703</v>
      </c>
      <c r="B705" s="6">
        <v>44628</v>
      </c>
      <c r="C705" s="6" t="s">
        <v>715</v>
      </c>
      <c r="D705" s="6" t="s">
        <v>10</v>
      </c>
      <c r="E705" s="6" t="s">
        <v>36</v>
      </c>
      <c r="F705" s="6" t="s">
        <v>12</v>
      </c>
      <c r="G705" s="6">
        <v>1</v>
      </c>
      <c r="H705" s="6">
        <v>708</v>
      </c>
    </row>
    <row r="706" s="2" customFormat="true" ht="22.5" customHeight="true" spans="1:8">
      <c r="A706" s="6">
        <f>704</f>
        <v>704</v>
      </c>
      <c r="B706" s="6">
        <v>44628</v>
      </c>
      <c r="C706" s="6" t="s">
        <v>716</v>
      </c>
      <c r="D706" s="6" t="s">
        <v>14</v>
      </c>
      <c r="E706" s="6" t="s">
        <v>15</v>
      </c>
      <c r="F706" s="6" t="s">
        <v>12</v>
      </c>
      <c r="G706" s="6">
        <v>1</v>
      </c>
      <c r="H706" s="6">
        <v>476</v>
      </c>
    </row>
    <row r="707" s="2" customFormat="true" ht="22.5" customHeight="true" spans="1:8">
      <c r="A707" s="6">
        <f>705</f>
        <v>705</v>
      </c>
      <c r="B707" s="6">
        <v>44627</v>
      </c>
      <c r="C707" s="6" t="s">
        <v>717</v>
      </c>
      <c r="D707" s="6" t="s">
        <v>10</v>
      </c>
      <c r="E707" s="6" t="s">
        <v>36</v>
      </c>
      <c r="F707" s="6" t="s">
        <v>12</v>
      </c>
      <c r="G707" s="6">
        <v>2</v>
      </c>
      <c r="H707" s="6">
        <v>1107</v>
      </c>
    </row>
    <row r="708" s="2" customFormat="true" ht="22.5" customHeight="true" spans="1:8">
      <c r="A708" s="6">
        <f>706</f>
        <v>706</v>
      </c>
      <c r="B708" s="6">
        <v>44629</v>
      </c>
      <c r="C708" s="6" t="s">
        <v>718</v>
      </c>
      <c r="D708" s="6" t="s">
        <v>14</v>
      </c>
      <c r="E708" s="6" t="s">
        <v>36</v>
      </c>
      <c r="F708" s="6" t="s">
        <v>12</v>
      </c>
      <c r="G708" s="6">
        <v>1</v>
      </c>
      <c r="H708" s="6">
        <v>476</v>
      </c>
    </row>
    <row r="709" s="2" customFormat="true" ht="22.5" customHeight="true" spans="1:8">
      <c r="A709" s="6">
        <f>707</f>
        <v>707</v>
      </c>
      <c r="B709" s="6">
        <v>44629</v>
      </c>
      <c r="C709" s="6" t="s">
        <v>719</v>
      </c>
      <c r="D709" s="6" t="s">
        <v>14</v>
      </c>
      <c r="E709" s="6" t="s">
        <v>15</v>
      </c>
      <c r="F709" s="6" t="s">
        <v>12</v>
      </c>
      <c r="G709" s="6">
        <v>1</v>
      </c>
      <c r="H709" s="6">
        <v>476</v>
      </c>
    </row>
    <row r="710" s="2" customFormat="true" ht="22.5" customHeight="true" spans="1:8">
      <c r="A710" s="6">
        <f>708</f>
        <v>708</v>
      </c>
      <c r="B710" s="6">
        <v>44627</v>
      </c>
      <c r="C710" s="6" t="s">
        <v>720</v>
      </c>
      <c r="D710" s="6" t="s">
        <v>14</v>
      </c>
      <c r="E710" s="6" t="s">
        <v>15</v>
      </c>
      <c r="F710" s="6" t="s">
        <v>12</v>
      </c>
      <c r="G710" s="6">
        <v>1</v>
      </c>
      <c r="H710" s="6">
        <v>476</v>
      </c>
    </row>
    <row r="711" s="2" customFormat="true" ht="22.5" customHeight="true" spans="1:8">
      <c r="A711" s="6">
        <f>709</f>
        <v>709</v>
      </c>
      <c r="B711" s="6">
        <v>44664</v>
      </c>
      <c r="C711" s="6" t="s">
        <v>721</v>
      </c>
      <c r="D711" s="6" t="s">
        <v>14</v>
      </c>
      <c r="E711" s="6" t="s">
        <v>18</v>
      </c>
      <c r="F711" s="6" t="s">
        <v>16</v>
      </c>
      <c r="G711" s="6">
        <v>1</v>
      </c>
      <c r="H711" s="6">
        <v>708</v>
      </c>
    </row>
    <row r="712" s="2" customFormat="true" ht="22.5" customHeight="true" spans="1:8">
      <c r="A712" s="6">
        <f>710</f>
        <v>710</v>
      </c>
      <c r="B712" s="6">
        <v>44664</v>
      </c>
      <c r="C712" s="6" t="s">
        <v>722</v>
      </c>
      <c r="D712" s="6" t="s">
        <v>14</v>
      </c>
      <c r="E712" s="6" t="s">
        <v>11</v>
      </c>
      <c r="F712" s="6" t="s">
        <v>16</v>
      </c>
      <c r="G712" s="6">
        <v>1</v>
      </c>
      <c r="H712" s="6">
        <v>591</v>
      </c>
    </row>
    <row r="713" s="2" customFormat="true" ht="22.5" customHeight="true" spans="1:8">
      <c r="A713" s="6">
        <f>711</f>
        <v>711</v>
      </c>
      <c r="B713" s="6">
        <v>44664</v>
      </c>
      <c r="C713" s="6" t="s">
        <v>723</v>
      </c>
      <c r="D713" s="6" t="s">
        <v>14</v>
      </c>
      <c r="E713" s="6" t="s">
        <v>135</v>
      </c>
      <c r="F713" s="6" t="s">
        <v>16</v>
      </c>
      <c r="G713" s="6">
        <v>1</v>
      </c>
      <c r="H713" s="6">
        <v>708</v>
      </c>
    </row>
    <row r="714" s="2" customFormat="true" ht="22.5" customHeight="true" spans="1:8">
      <c r="A714" s="6">
        <f>712</f>
        <v>712</v>
      </c>
      <c r="B714" s="6">
        <v>44627</v>
      </c>
      <c r="C714" s="6" t="s">
        <v>724</v>
      </c>
      <c r="D714" s="6" t="s">
        <v>10</v>
      </c>
      <c r="E714" s="6" t="s">
        <v>36</v>
      </c>
      <c r="F714" s="6" t="s">
        <v>12</v>
      </c>
      <c r="G714" s="6">
        <v>2</v>
      </c>
      <c r="H714" s="6">
        <v>1107</v>
      </c>
    </row>
    <row r="715" s="2" customFormat="true" ht="22.5" customHeight="true" spans="1:8">
      <c r="A715" s="6">
        <f>713</f>
        <v>713</v>
      </c>
      <c r="B715" s="6">
        <v>44679</v>
      </c>
      <c r="C715" s="6" t="s">
        <v>725</v>
      </c>
      <c r="D715" s="6" t="s">
        <v>10</v>
      </c>
      <c r="E715" s="6" t="s">
        <v>143</v>
      </c>
      <c r="F715" s="6" t="s">
        <v>53</v>
      </c>
      <c r="G715" s="6">
        <v>2</v>
      </c>
      <c r="H715" s="6">
        <v>1270</v>
      </c>
    </row>
    <row r="716" s="2" customFormat="true" ht="22.5" customHeight="true" spans="1:8">
      <c r="A716" s="6">
        <f>714</f>
        <v>714</v>
      </c>
      <c r="B716" s="6">
        <v>44659</v>
      </c>
      <c r="C716" s="6" t="s">
        <v>726</v>
      </c>
      <c r="D716" s="6" t="s">
        <v>14</v>
      </c>
      <c r="E716" s="6" t="s">
        <v>133</v>
      </c>
      <c r="F716" s="6" t="s">
        <v>53</v>
      </c>
      <c r="G716" s="6">
        <v>3</v>
      </c>
      <c r="H716" s="6">
        <v>1540</v>
      </c>
    </row>
    <row r="717" s="2" customFormat="true" ht="22.5" customHeight="true" spans="1:8">
      <c r="A717" s="6">
        <f>715</f>
        <v>715</v>
      </c>
      <c r="B717" s="6">
        <v>44690</v>
      </c>
      <c r="C717" s="6" t="s">
        <v>727</v>
      </c>
      <c r="D717" s="6" t="s">
        <v>14</v>
      </c>
      <c r="E717" s="6" t="s">
        <v>20</v>
      </c>
      <c r="F717" s="6" t="s">
        <v>16</v>
      </c>
      <c r="G717" s="6">
        <v>2</v>
      </c>
      <c r="H717" s="6">
        <v>1336</v>
      </c>
    </row>
    <row r="718" s="2" customFormat="true" ht="22.5" customHeight="true" spans="1:8">
      <c r="A718" s="6">
        <f>716</f>
        <v>716</v>
      </c>
      <c r="B718" s="6">
        <v>44661</v>
      </c>
      <c r="C718" s="6" t="s">
        <v>728</v>
      </c>
      <c r="D718" s="6" t="s">
        <v>10</v>
      </c>
      <c r="E718" s="6" t="s">
        <v>143</v>
      </c>
      <c r="F718" s="6" t="s">
        <v>12</v>
      </c>
      <c r="G718" s="6">
        <v>1</v>
      </c>
      <c r="H718" s="6">
        <v>476</v>
      </c>
    </row>
    <row r="719" s="2" customFormat="true" ht="22.5" customHeight="true" spans="1:8">
      <c r="A719" s="6">
        <f>717</f>
        <v>717</v>
      </c>
      <c r="B719" s="6">
        <v>44690</v>
      </c>
      <c r="C719" s="6" t="s">
        <v>729</v>
      </c>
      <c r="D719" s="6" t="s">
        <v>14</v>
      </c>
      <c r="E719" s="6" t="s">
        <v>20</v>
      </c>
      <c r="F719" s="6" t="s">
        <v>16</v>
      </c>
      <c r="G719" s="6">
        <v>1</v>
      </c>
      <c r="H719" s="6">
        <v>668</v>
      </c>
    </row>
    <row r="720" s="2" customFormat="true" ht="22.5" customHeight="true" spans="1:8">
      <c r="A720" s="6">
        <f>718</f>
        <v>718</v>
      </c>
      <c r="B720" s="6">
        <v>44661</v>
      </c>
      <c r="C720" s="6" t="s">
        <v>730</v>
      </c>
      <c r="D720" s="6" t="s">
        <v>10</v>
      </c>
      <c r="E720" s="6" t="s">
        <v>143</v>
      </c>
      <c r="F720" s="6" t="s">
        <v>12</v>
      </c>
      <c r="G720" s="6">
        <v>1</v>
      </c>
      <c r="H720" s="6">
        <v>476</v>
      </c>
    </row>
    <row r="721" s="2" customFormat="true" ht="22.5" customHeight="true" spans="1:8">
      <c r="A721" s="6">
        <f>719</f>
        <v>719</v>
      </c>
      <c r="B721" s="6">
        <v>44690</v>
      </c>
      <c r="C721" s="6" t="s">
        <v>731</v>
      </c>
      <c r="D721" s="6" t="s">
        <v>14</v>
      </c>
      <c r="E721" s="6" t="s">
        <v>25</v>
      </c>
      <c r="F721" s="6" t="s">
        <v>16</v>
      </c>
      <c r="G721" s="6">
        <v>2</v>
      </c>
      <c r="H721" s="6">
        <v>1182</v>
      </c>
    </row>
    <row r="722" s="2" customFormat="true" ht="22.5" customHeight="true" spans="1:8">
      <c r="A722" s="6">
        <f>720</f>
        <v>720</v>
      </c>
      <c r="B722" s="6">
        <v>44692</v>
      </c>
      <c r="C722" s="6" t="s">
        <v>732</v>
      </c>
      <c r="D722" s="6" t="s">
        <v>14</v>
      </c>
      <c r="E722" s="6" t="s">
        <v>61</v>
      </c>
      <c r="F722" s="6" t="s">
        <v>16</v>
      </c>
      <c r="G722" s="6">
        <v>4</v>
      </c>
      <c r="H722" s="6">
        <v>2286</v>
      </c>
    </row>
    <row r="723" s="2" customFormat="true" ht="22.5" customHeight="true" spans="1:8">
      <c r="A723" s="6">
        <f>721</f>
        <v>721</v>
      </c>
      <c r="B723" s="6">
        <v>44692</v>
      </c>
      <c r="C723" s="6" t="s">
        <v>733</v>
      </c>
      <c r="D723" s="6" t="s">
        <v>14</v>
      </c>
      <c r="E723" s="6" t="s">
        <v>61</v>
      </c>
      <c r="F723" s="6" t="s">
        <v>16</v>
      </c>
      <c r="G723" s="6">
        <v>2</v>
      </c>
      <c r="H723" s="6">
        <v>1182</v>
      </c>
    </row>
    <row r="724" s="2" customFormat="true" ht="22.5" customHeight="true" spans="1:8">
      <c r="A724" s="6">
        <f>722</f>
        <v>722</v>
      </c>
      <c r="B724" s="6">
        <v>44661</v>
      </c>
      <c r="C724" s="6" t="s">
        <v>734</v>
      </c>
      <c r="D724" s="6" t="s">
        <v>10</v>
      </c>
      <c r="E724" s="6" t="s">
        <v>143</v>
      </c>
      <c r="F724" s="6" t="s">
        <v>12</v>
      </c>
      <c r="G724" s="6">
        <v>3</v>
      </c>
      <c r="H724" s="6">
        <v>1893</v>
      </c>
    </row>
    <row r="725" s="2" customFormat="true" ht="22.5" customHeight="true" spans="1:8">
      <c r="A725" s="6">
        <f>723</f>
        <v>723</v>
      </c>
      <c r="B725" s="6">
        <v>44690</v>
      </c>
      <c r="C725" s="6" t="s">
        <v>735</v>
      </c>
      <c r="D725" s="6" t="s">
        <v>10</v>
      </c>
      <c r="E725" s="6" t="s">
        <v>11</v>
      </c>
      <c r="F725" s="6" t="s">
        <v>16</v>
      </c>
      <c r="G725" s="6">
        <v>1</v>
      </c>
      <c r="H725" s="6">
        <v>668</v>
      </c>
    </row>
    <row r="726" s="2" customFormat="true" ht="22.5" customHeight="true" spans="1:8">
      <c r="A726" s="6">
        <f>724</f>
        <v>724</v>
      </c>
      <c r="B726" s="6">
        <v>44690</v>
      </c>
      <c r="C726" s="6" t="s">
        <v>736</v>
      </c>
      <c r="D726" s="6" t="s">
        <v>14</v>
      </c>
      <c r="E726" s="6" t="s">
        <v>11</v>
      </c>
      <c r="F726" s="6" t="s">
        <v>16</v>
      </c>
      <c r="G726" s="6">
        <v>1</v>
      </c>
      <c r="H726" s="6">
        <v>708</v>
      </c>
    </row>
    <row r="727" s="2" customFormat="true" ht="22.5" customHeight="true" spans="1:8">
      <c r="A727" s="6">
        <f>725</f>
        <v>725</v>
      </c>
      <c r="B727" s="6">
        <v>44707</v>
      </c>
      <c r="C727" s="6" t="s">
        <v>737</v>
      </c>
      <c r="D727" s="6" t="s">
        <v>10</v>
      </c>
      <c r="E727" s="6" t="s">
        <v>38</v>
      </c>
      <c r="F727" s="6" t="s">
        <v>16</v>
      </c>
      <c r="G727" s="6">
        <v>1</v>
      </c>
      <c r="H727" s="6">
        <v>631</v>
      </c>
    </row>
    <row r="728" s="2" customFormat="true" ht="22.5" customHeight="true" spans="1:8">
      <c r="A728" s="6">
        <f>726</f>
        <v>726</v>
      </c>
      <c r="B728" s="6">
        <v>44708</v>
      </c>
      <c r="C728" s="6" t="s">
        <v>738</v>
      </c>
      <c r="D728" s="6" t="s">
        <v>10</v>
      </c>
      <c r="E728" s="6" t="s">
        <v>139</v>
      </c>
      <c r="F728" s="6" t="s">
        <v>16</v>
      </c>
      <c r="G728" s="6">
        <v>4</v>
      </c>
      <c r="H728" s="6">
        <v>2054</v>
      </c>
    </row>
    <row r="729" s="2" customFormat="true" ht="22.5" customHeight="true" spans="1:8">
      <c r="A729" s="6">
        <f>727</f>
        <v>727</v>
      </c>
      <c r="B729" s="6">
        <v>44708</v>
      </c>
      <c r="C729" s="6" t="s">
        <v>739</v>
      </c>
      <c r="D729" s="6" t="s">
        <v>10</v>
      </c>
      <c r="E729" s="6" t="s">
        <v>38</v>
      </c>
      <c r="F729" s="6" t="s">
        <v>16</v>
      </c>
      <c r="G729" s="6">
        <v>1</v>
      </c>
      <c r="H729" s="6">
        <v>591</v>
      </c>
    </row>
    <row r="730" s="2" customFormat="true" ht="22.5" customHeight="true" spans="1:8">
      <c r="A730" s="6">
        <f>728</f>
        <v>728</v>
      </c>
      <c r="B730" s="6">
        <v>44722</v>
      </c>
      <c r="C730" s="6" t="s">
        <v>740</v>
      </c>
      <c r="D730" s="6" t="s">
        <v>10</v>
      </c>
      <c r="E730" s="6" t="s">
        <v>402</v>
      </c>
      <c r="F730" s="6" t="s">
        <v>12</v>
      </c>
      <c r="G730" s="6">
        <v>3</v>
      </c>
      <c r="H730" s="6">
        <v>1583</v>
      </c>
    </row>
    <row r="731" s="2" customFormat="true" ht="22.5" customHeight="true" spans="1:8">
      <c r="A731" s="6">
        <f>729</f>
        <v>729</v>
      </c>
      <c r="B731" s="6">
        <v>44724</v>
      </c>
      <c r="C731" s="6" t="s">
        <v>741</v>
      </c>
      <c r="D731" s="6" t="s">
        <v>14</v>
      </c>
      <c r="E731" s="6" t="s">
        <v>36</v>
      </c>
      <c r="F731" s="6" t="s">
        <v>12</v>
      </c>
      <c r="G731" s="6">
        <v>2</v>
      </c>
      <c r="H731" s="6">
        <v>1339</v>
      </c>
    </row>
    <row r="732" s="2" customFormat="true" ht="22.5" customHeight="true" spans="1:8">
      <c r="A732" s="6">
        <f>730</f>
        <v>730</v>
      </c>
      <c r="B732" s="6">
        <v>44722</v>
      </c>
      <c r="C732" s="6" t="s">
        <v>712</v>
      </c>
      <c r="D732" s="6" t="s">
        <v>10</v>
      </c>
      <c r="E732" s="6" t="s">
        <v>402</v>
      </c>
      <c r="F732" s="6" t="s">
        <v>12</v>
      </c>
      <c r="G732" s="6">
        <v>2</v>
      </c>
      <c r="H732" s="6">
        <v>1262</v>
      </c>
    </row>
    <row r="733" s="2" customFormat="true" ht="22.5" customHeight="true" spans="1:8">
      <c r="A733" s="6">
        <f>731</f>
        <v>731</v>
      </c>
      <c r="B733" s="6">
        <v>44747</v>
      </c>
      <c r="C733" s="6" t="s">
        <v>742</v>
      </c>
      <c r="D733" s="6" t="s">
        <v>14</v>
      </c>
      <c r="E733" s="6" t="s">
        <v>170</v>
      </c>
      <c r="F733" s="6" t="s">
        <v>12</v>
      </c>
      <c r="G733" s="6">
        <v>3</v>
      </c>
      <c r="H733" s="6">
        <v>1660</v>
      </c>
    </row>
    <row r="734" s="2" customFormat="true" ht="22.5" customHeight="true" spans="1:8">
      <c r="A734" s="6">
        <f>732</f>
        <v>732</v>
      </c>
      <c r="B734" s="6">
        <v>44775</v>
      </c>
      <c r="C734" s="6" t="s">
        <v>743</v>
      </c>
      <c r="D734" s="6" t="s">
        <v>14</v>
      </c>
      <c r="E734" s="6" t="s">
        <v>20</v>
      </c>
      <c r="F734" s="6" t="s">
        <v>16</v>
      </c>
      <c r="G734" s="6">
        <v>1</v>
      </c>
      <c r="H734" s="6">
        <v>519</v>
      </c>
    </row>
    <row r="735" s="2" customFormat="true" ht="22.5" customHeight="true" spans="1:8">
      <c r="A735" s="6">
        <f>733</f>
        <v>733</v>
      </c>
      <c r="B735" s="6">
        <v>44775</v>
      </c>
      <c r="C735" s="6" t="s">
        <v>678</v>
      </c>
      <c r="D735" s="6" t="s">
        <v>14</v>
      </c>
      <c r="E735" s="6" t="s">
        <v>18</v>
      </c>
      <c r="F735" s="6" t="s">
        <v>16</v>
      </c>
      <c r="G735" s="6">
        <v>1</v>
      </c>
      <c r="H735" s="6">
        <v>708</v>
      </c>
    </row>
    <row r="736" s="2" customFormat="true" ht="22.5" customHeight="true" spans="1:8">
      <c r="A736" s="6">
        <f>734</f>
        <v>734</v>
      </c>
      <c r="B736" s="6">
        <v>44774</v>
      </c>
      <c r="C736" s="6" t="s">
        <v>744</v>
      </c>
      <c r="D736" s="6" t="s">
        <v>10</v>
      </c>
      <c r="E736" s="6" t="s">
        <v>20</v>
      </c>
      <c r="F736" s="6" t="s">
        <v>16</v>
      </c>
      <c r="G736" s="6">
        <v>1</v>
      </c>
      <c r="H736" s="6">
        <v>668</v>
      </c>
    </row>
    <row r="737" s="2" customFormat="true" ht="22.5" customHeight="true" spans="1:8">
      <c r="A737" s="6">
        <f>735</f>
        <v>735</v>
      </c>
      <c r="B737" s="6">
        <v>44775</v>
      </c>
      <c r="C737" s="6" t="s">
        <v>745</v>
      </c>
      <c r="D737" s="6" t="s">
        <v>14</v>
      </c>
      <c r="E737" s="6" t="s">
        <v>11</v>
      </c>
      <c r="F737" s="6" t="s">
        <v>16</v>
      </c>
      <c r="G737" s="6">
        <v>2</v>
      </c>
      <c r="H737" s="6">
        <v>1027</v>
      </c>
    </row>
    <row r="738" s="2" customFormat="true" ht="22.5" customHeight="true" spans="1:8">
      <c r="A738" s="6">
        <f>736</f>
        <v>736</v>
      </c>
      <c r="B738" s="6">
        <v>44775</v>
      </c>
      <c r="C738" s="6" t="s">
        <v>746</v>
      </c>
      <c r="D738" s="6" t="s">
        <v>14</v>
      </c>
      <c r="E738" s="6" t="s">
        <v>11</v>
      </c>
      <c r="F738" s="6" t="s">
        <v>16</v>
      </c>
      <c r="G738" s="6">
        <v>3</v>
      </c>
      <c r="H738" s="6">
        <v>1695</v>
      </c>
    </row>
    <row r="739" s="2" customFormat="true" ht="22.5" customHeight="true" spans="1:8">
      <c r="A739" s="6">
        <f>737</f>
        <v>737</v>
      </c>
      <c r="B739" s="6">
        <v>44780</v>
      </c>
      <c r="C739" s="6" t="s">
        <v>747</v>
      </c>
      <c r="D739" s="6" t="s">
        <v>10</v>
      </c>
      <c r="E739" s="6" t="s">
        <v>143</v>
      </c>
      <c r="F739" s="6" t="s">
        <v>12</v>
      </c>
      <c r="G739" s="6">
        <v>2</v>
      </c>
      <c r="H739" s="6">
        <v>1184</v>
      </c>
    </row>
    <row r="740" s="2" customFormat="true" ht="22.5" customHeight="true" spans="1:8">
      <c r="A740" s="6">
        <f>738</f>
        <v>738</v>
      </c>
      <c r="B740" s="6">
        <v>44747</v>
      </c>
      <c r="C740" s="6" t="s">
        <v>748</v>
      </c>
      <c r="D740" s="6" t="s">
        <v>10</v>
      </c>
      <c r="E740" s="6" t="s">
        <v>15</v>
      </c>
      <c r="F740" s="6" t="s">
        <v>12</v>
      </c>
      <c r="G740" s="6">
        <v>1</v>
      </c>
      <c r="H740" s="6">
        <v>476</v>
      </c>
    </row>
    <row r="741" s="2" customFormat="true" ht="22.5" customHeight="true" spans="1:8">
      <c r="A741" s="6">
        <f>739</f>
        <v>739</v>
      </c>
      <c r="B741" s="6">
        <v>44753</v>
      </c>
      <c r="C741" s="6" t="s">
        <v>749</v>
      </c>
      <c r="D741" s="6" t="s">
        <v>10</v>
      </c>
      <c r="E741" s="6" t="s">
        <v>143</v>
      </c>
      <c r="F741" s="6" t="s">
        <v>12</v>
      </c>
      <c r="G741" s="6">
        <v>1</v>
      </c>
      <c r="H741" s="6">
        <v>708</v>
      </c>
    </row>
    <row r="742" s="2" customFormat="true" ht="22.5" customHeight="true" spans="1:8">
      <c r="A742" s="6">
        <f>740</f>
        <v>740</v>
      </c>
      <c r="B742" s="6">
        <v>44845</v>
      </c>
      <c r="C742" s="6" t="s">
        <v>750</v>
      </c>
      <c r="D742" s="6" t="s">
        <v>14</v>
      </c>
      <c r="E742" s="6" t="s">
        <v>25</v>
      </c>
      <c r="F742" s="6" t="s">
        <v>16</v>
      </c>
      <c r="G742" s="6">
        <v>1</v>
      </c>
      <c r="H742" s="6">
        <v>668</v>
      </c>
    </row>
    <row r="743" s="2" customFormat="true" ht="22.5" customHeight="true" spans="1:8">
      <c r="A743" s="6">
        <f>741</f>
        <v>741</v>
      </c>
      <c r="B743" s="6">
        <v>44847</v>
      </c>
      <c r="C743" s="6" t="s">
        <v>751</v>
      </c>
      <c r="D743" s="6" t="s">
        <v>10</v>
      </c>
      <c r="E743" s="6" t="s">
        <v>11</v>
      </c>
      <c r="F743" s="6" t="s">
        <v>16</v>
      </c>
      <c r="G743" s="6">
        <v>1</v>
      </c>
      <c r="H743" s="6">
        <v>591</v>
      </c>
    </row>
    <row r="744" s="2" customFormat="true" ht="22.5" customHeight="true" spans="1:8">
      <c r="A744" s="6">
        <f>742</f>
        <v>742</v>
      </c>
      <c r="B744" s="6">
        <v>44846</v>
      </c>
      <c r="C744" s="6" t="s">
        <v>752</v>
      </c>
      <c r="D744" s="6" t="s">
        <v>14</v>
      </c>
      <c r="E744" s="6" t="s">
        <v>133</v>
      </c>
      <c r="F744" s="6" t="s">
        <v>16</v>
      </c>
      <c r="G744" s="6">
        <v>1</v>
      </c>
      <c r="H744" s="6">
        <v>631</v>
      </c>
    </row>
    <row r="745" s="2" customFormat="true" ht="22.5" customHeight="true" spans="1:8">
      <c r="A745" s="6">
        <f>743</f>
        <v>743</v>
      </c>
      <c r="B745" s="6">
        <v>44846</v>
      </c>
      <c r="C745" s="6" t="s">
        <v>753</v>
      </c>
      <c r="D745" s="6" t="s">
        <v>10</v>
      </c>
      <c r="E745" s="6" t="s">
        <v>170</v>
      </c>
      <c r="F745" s="6" t="s">
        <v>16</v>
      </c>
      <c r="G745" s="6">
        <v>3</v>
      </c>
      <c r="H745" s="6">
        <v>1540</v>
      </c>
    </row>
    <row r="746" s="2" customFormat="true" ht="22.5" customHeight="true" spans="1:8">
      <c r="A746" s="6">
        <f>744</f>
        <v>744</v>
      </c>
      <c r="B746" s="6">
        <v>44846</v>
      </c>
      <c r="C746" s="6" t="s">
        <v>754</v>
      </c>
      <c r="D746" s="6" t="s">
        <v>14</v>
      </c>
      <c r="E746" s="6" t="s">
        <v>133</v>
      </c>
      <c r="F746" s="6" t="s">
        <v>16</v>
      </c>
      <c r="G746" s="6">
        <v>2</v>
      </c>
      <c r="H746" s="6">
        <v>1262</v>
      </c>
    </row>
    <row r="747" s="2" customFormat="true" ht="22.5" customHeight="true" spans="1:8">
      <c r="A747" s="6">
        <f>745</f>
        <v>745</v>
      </c>
      <c r="B747" s="6">
        <v>44894</v>
      </c>
      <c r="C747" s="6" t="s">
        <v>755</v>
      </c>
      <c r="D747" s="6" t="s">
        <v>10</v>
      </c>
      <c r="E747" s="6" t="s">
        <v>15</v>
      </c>
      <c r="F747" s="6" t="s">
        <v>12</v>
      </c>
      <c r="G747" s="6">
        <v>2</v>
      </c>
      <c r="H747" s="6">
        <v>1107</v>
      </c>
    </row>
    <row r="748" s="2" customFormat="true" ht="22.5" customHeight="true" spans="1:8">
      <c r="A748" s="6">
        <f>746</f>
        <v>746</v>
      </c>
      <c r="B748" s="6">
        <v>44842</v>
      </c>
      <c r="C748" s="6" t="s">
        <v>756</v>
      </c>
      <c r="D748" s="6" t="s">
        <v>14</v>
      </c>
      <c r="E748" s="6" t="s">
        <v>36</v>
      </c>
      <c r="F748" s="6" t="s">
        <v>12</v>
      </c>
      <c r="G748" s="6">
        <v>1</v>
      </c>
      <c r="H748" s="6">
        <v>631</v>
      </c>
    </row>
    <row r="749" s="2" customFormat="true" ht="22.5" customHeight="true" spans="1:8">
      <c r="A749" s="6">
        <f>747</f>
        <v>747</v>
      </c>
      <c r="B749" s="6">
        <v>44844</v>
      </c>
      <c r="C749" s="6" t="s">
        <v>757</v>
      </c>
      <c r="D749" s="6" t="s">
        <v>14</v>
      </c>
      <c r="E749" s="6" t="s">
        <v>402</v>
      </c>
      <c r="F749" s="6" t="s">
        <v>12</v>
      </c>
      <c r="G749" s="6">
        <v>1</v>
      </c>
      <c r="H749" s="6">
        <v>631</v>
      </c>
    </row>
    <row r="750" s="2" customFormat="true" ht="22.5" customHeight="true" spans="1:8">
      <c r="A750" s="6">
        <f>748</f>
        <v>748</v>
      </c>
      <c r="B750" s="6">
        <v>44845</v>
      </c>
      <c r="C750" s="6" t="s">
        <v>758</v>
      </c>
      <c r="D750" s="6" t="s">
        <v>10</v>
      </c>
      <c r="E750" s="6" t="s">
        <v>15</v>
      </c>
      <c r="F750" s="6" t="s">
        <v>12</v>
      </c>
      <c r="G750" s="6">
        <v>1</v>
      </c>
      <c r="H750" s="6">
        <v>631</v>
      </c>
    </row>
    <row r="751" s="2" customFormat="true" ht="22.5" customHeight="true" spans="1:8">
      <c r="A751" s="6">
        <f>749</f>
        <v>749</v>
      </c>
      <c r="B751" s="6">
        <v>44872</v>
      </c>
      <c r="C751" s="6" t="s">
        <v>759</v>
      </c>
      <c r="D751" s="6" t="s">
        <v>10</v>
      </c>
      <c r="E751" s="6" t="s">
        <v>18</v>
      </c>
      <c r="F751" s="6" t="s">
        <v>16</v>
      </c>
      <c r="G751" s="6">
        <v>1</v>
      </c>
      <c r="H751" s="6">
        <v>476</v>
      </c>
    </row>
    <row r="752" s="2" customFormat="true" ht="22.5" customHeight="true" spans="1:8">
      <c r="A752" s="6">
        <f>750</f>
        <v>750</v>
      </c>
      <c r="B752" s="6">
        <v>44844</v>
      </c>
      <c r="C752" s="6" t="s">
        <v>760</v>
      </c>
      <c r="D752" s="6" t="s">
        <v>10</v>
      </c>
      <c r="E752" s="6" t="s">
        <v>402</v>
      </c>
      <c r="F752" s="6" t="s">
        <v>16</v>
      </c>
      <c r="G752" s="6">
        <v>3</v>
      </c>
      <c r="H752" s="6">
        <v>1583</v>
      </c>
    </row>
    <row r="753" s="2" customFormat="true" ht="22.5" customHeight="true" spans="1:8">
      <c r="A753" s="6">
        <f>751</f>
        <v>751</v>
      </c>
      <c r="B753" s="6">
        <v>44888</v>
      </c>
      <c r="C753" s="6" t="s">
        <v>761</v>
      </c>
      <c r="D753" s="6" t="s">
        <v>14</v>
      </c>
      <c r="E753" s="6" t="s">
        <v>18</v>
      </c>
      <c r="F753" s="6" t="s">
        <v>16</v>
      </c>
      <c r="G753" s="6">
        <v>1</v>
      </c>
      <c r="H753" s="6">
        <v>476</v>
      </c>
    </row>
    <row r="754" s="2" customFormat="true" ht="22.5" customHeight="true" spans="1:8">
      <c r="A754" s="6">
        <f>752</f>
        <v>752</v>
      </c>
      <c r="B754" s="6">
        <v>44903</v>
      </c>
      <c r="C754" s="6" t="s">
        <v>762</v>
      </c>
      <c r="D754" s="6" t="s">
        <v>14</v>
      </c>
      <c r="E754" s="6" t="s">
        <v>18</v>
      </c>
      <c r="F754" s="6" t="s">
        <v>16</v>
      </c>
      <c r="G754" s="6">
        <v>2</v>
      </c>
      <c r="H754" s="6">
        <v>1182</v>
      </c>
    </row>
    <row r="755" s="2" customFormat="true" ht="22.5" customHeight="true" spans="1:8">
      <c r="A755" s="6">
        <f>753</f>
        <v>753</v>
      </c>
      <c r="B755" s="6">
        <v>44785</v>
      </c>
      <c r="C755" s="6" t="s">
        <v>763</v>
      </c>
      <c r="D755" s="6" t="s">
        <v>14</v>
      </c>
      <c r="E755" s="6" t="s">
        <v>36</v>
      </c>
      <c r="F755" s="6" t="s">
        <v>16</v>
      </c>
      <c r="G755" s="6">
        <v>1</v>
      </c>
      <c r="H755" s="6">
        <v>631</v>
      </c>
    </row>
    <row r="756" s="2" customFormat="true" ht="22.5" customHeight="true" spans="1:8">
      <c r="A756" s="6">
        <f>754</f>
        <v>754</v>
      </c>
      <c r="B756" s="6">
        <v>44902</v>
      </c>
      <c r="C756" s="6" t="s">
        <v>764</v>
      </c>
      <c r="D756" s="6" t="s">
        <v>14</v>
      </c>
      <c r="E756" s="6" t="s">
        <v>25</v>
      </c>
      <c r="F756" s="6" t="s">
        <v>16</v>
      </c>
      <c r="G756" s="6">
        <v>1</v>
      </c>
      <c r="H756" s="6">
        <v>668</v>
      </c>
    </row>
    <row r="757" s="2" customFormat="true" ht="22.5" customHeight="true" spans="1:8">
      <c r="A757" s="6">
        <f>755</f>
        <v>755</v>
      </c>
      <c r="B757" s="6">
        <v>44902</v>
      </c>
      <c r="C757" s="6" t="s">
        <v>765</v>
      </c>
      <c r="D757" s="6" t="s">
        <v>10</v>
      </c>
      <c r="E757" s="6" t="s">
        <v>135</v>
      </c>
      <c r="F757" s="6" t="s">
        <v>16</v>
      </c>
      <c r="G757" s="6">
        <v>1</v>
      </c>
      <c r="H757" s="6">
        <v>436</v>
      </c>
    </row>
    <row r="758" s="2" customFormat="true" ht="22.5" customHeight="true" spans="1:8">
      <c r="A758" s="6">
        <f>756</f>
        <v>756</v>
      </c>
      <c r="B758" s="6">
        <v>44958</v>
      </c>
      <c r="C758" s="6" t="s">
        <v>766</v>
      </c>
      <c r="D758" s="6" t="s">
        <v>14</v>
      </c>
      <c r="E758" s="6" t="s">
        <v>143</v>
      </c>
      <c r="F758" s="6" t="s">
        <v>12</v>
      </c>
      <c r="G758" s="6">
        <v>1</v>
      </c>
      <c r="H758" s="6">
        <v>708</v>
      </c>
    </row>
    <row r="759" s="2" customFormat="true" ht="22.5" customHeight="true" spans="1:8">
      <c r="A759" s="6">
        <f>757</f>
        <v>757</v>
      </c>
      <c r="B759" s="6">
        <v>44936</v>
      </c>
      <c r="C759" s="6" t="s">
        <v>767</v>
      </c>
      <c r="D759" s="6" t="s">
        <v>14</v>
      </c>
      <c r="E759" s="6" t="s">
        <v>143</v>
      </c>
      <c r="F759" s="6" t="s">
        <v>12</v>
      </c>
      <c r="G759" s="6">
        <v>1</v>
      </c>
      <c r="H759" s="6">
        <v>708</v>
      </c>
    </row>
    <row r="760" s="2" customFormat="true" ht="22.5" customHeight="true" spans="1:8">
      <c r="A760" s="6">
        <f>758</f>
        <v>758</v>
      </c>
      <c r="B760" s="6">
        <v>44967</v>
      </c>
      <c r="C760" s="6" t="s">
        <v>768</v>
      </c>
      <c r="D760" s="6" t="s">
        <v>14</v>
      </c>
      <c r="E760" s="6" t="s">
        <v>402</v>
      </c>
      <c r="F760" s="6" t="s">
        <v>16</v>
      </c>
      <c r="G760" s="6">
        <v>1</v>
      </c>
      <c r="H760" s="6">
        <v>476</v>
      </c>
    </row>
    <row r="761" s="2" customFormat="true" ht="22.5" customHeight="true" spans="1:8">
      <c r="A761" s="6">
        <f>759</f>
        <v>759</v>
      </c>
      <c r="B761" s="6">
        <v>44965</v>
      </c>
      <c r="C761" s="6" t="s">
        <v>712</v>
      </c>
      <c r="D761" s="6" t="s">
        <v>10</v>
      </c>
      <c r="E761" s="6" t="s">
        <v>15</v>
      </c>
      <c r="F761" s="6" t="s">
        <v>16</v>
      </c>
      <c r="G761" s="6">
        <v>1</v>
      </c>
      <c r="H761" s="6">
        <v>476</v>
      </c>
    </row>
    <row r="762" s="2" customFormat="true" ht="22.5" customHeight="true" spans="1:8">
      <c r="A762" s="6">
        <f>760</f>
        <v>760</v>
      </c>
      <c r="B762" s="6">
        <v>44965</v>
      </c>
      <c r="C762" s="6" t="s">
        <v>769</v>
      </c>
      <c r="D762" s="6" t="s">
        <v>14</v>
      </c>
      <c r="E762" s="6" t="s">
        <v>36</v>
      </c>
      <c r="F762" s="6" t="s">
        <v>12</v>
      </c>
      <c r="G762" s="6">
        <v>2</v>
      </c>
      <c r="H762" s="6">
        <v>1107</v>
      </c>
    </row>
    <row r="763" s="2" customFormat="true" ht="22.5" customHeight="true" spans="1:8">
      <c r="A763" s="6">
        <f>761</f>
        <v>761</v>
      </c>
      <c r="B763" s="6">
        <v>44965</v>
      </c>
      <c r="C763" s="6" t="s">
        <v>770</v>
      </c>
      <c r="D763" s="6" t="s">
        <v>10</v>
      </c>
      <c r="E763" s="6" t="s">
        <v>15</v>
      </c>
      <c r="F763" s="6" t="s">
        <v>12</v>
      </c>
      <c r="G763" s="6">
        <v>3</v>
      </c>
      <c r="H763" s="6">
        <v>1738</v>
      </c>
    </row>
    <row r="764" s="2" customFormat="true" ht="22.5" customHeight="true" spans="1:8">
      <c r="A764" s="6">
        <f>762</f>
        <v>762</v>
      </c>
      <c r="B764" s="6">
        <v>44965</v>
      </c>
      <c r="C764" s="6" t="s">
        <v>771</v>
      </c>
      <c r="D764" s="6" t="s">
        <v>14</v>
      </c>
      <c r="E764" s="6" t="s">
        <v>402</v>
      </c>
      <c r="F764" s="6" t="s">
        <v>12</v>
      </c>
      <c r="G764" s="6">
        <v>2</v>
      </c>
      <c r="H764" s="6">
        <v>1107</v>
      </c>
    </row>
    <row r="765" s="2" customFormat="true" ht="22.5" customHeight="true" spans="1:8">
      <c r="A765" s="6">
        <f>763</f>
        <v>763</v>
      </c>
      <c r="B765" s="6">
        <v>44987</v>
      </c>
      <c r="C765" s="6" t="s">
        <v>772</v>
      </c>
      <c r="D765" s="6" t="s">
        <v>14</v>
      </c>
      <c r="E765" s="6" t="s">
        <v>170</v>
      </c>
      <c r="F765" s="6" t="s">
        <v>16</v>
      </c>
      <c r="G765" s="6">
        <v>1</v>
      </c>
      <c r="H765" s="6">
        <v>591</v>
      </c>
    </row>
    <row r="766" s="2" customFormat="true" ht="22.5" customHeight="true" spans="1:8">
      <c r="A766" s="6">
        <f>764</f>
        <v>764</v>
      </c>
      <c r="B766" s="6">
        <v>44967</v>
      </c>
      <c r="C766" s="6" t="s">
        <v>773</v>
      </c>
      <c r="D766" s="6" t="s">
        <v>10</v>
      </c>
      <c r="E766" s="6" t="s">
        <v>15</v>
      </c>
      <c r="F766" s="6" t="s">
        <v>12</v>
      </c>
      <c r="G766" s="6">
        <v>1</v>
      </c>
      <c r="H766" s="6">
        <v>631</v>
      </c>
    </row>
    <row r="767" s="2" customFormat="true" ht="22.5" customHeight="true" spans="1:8">
      <c r="A767" s="6">
        <f>765</f>
        <v>765</v>
      </c>
      <c r="B767" s="6">
        <v>44988</v>
      </c>
      <c r="C767" s="6" t="s">
        <v>774</v>
      </c>
      <c r="D767" s="6" t="s">
        <v>14</v>
      </c>
      <c r="E767" s="6" t="s">
        <v>189</v>
      </c>
      <c r="F767" s="6" t="s">
        <v>16</v>
      </c>
      <c r="G767" s="6">
        <v>1</v>
      </c>
      <c r="H767" s="6">
        <v>476</v>
      </c>
    </row>
    <row r="768" s="2" customFormat="true" ht="22.5" customHeight="true" spans="1:8">
      <c r="A768" s="6">
        <f>766</f>
        <v>766</v>
      </c>
      <c r="B768" s="6">
        <v>44987</v>
      </c>
      <c r="C768" s="6" t="s">
        <v>775</v>
      </c>
      <c r="D768" s="6" t="s">
        <v>14</v>
      </c>
      <c r="E768" s="6" t="s">
        <v>11</v>
      </c>
      <c r="F768" s="6" t="s">
        <v>16</v>
      </c>
      <c r="G768" s="6">
        <v>1</v>
      </c>
      <c r="H768" s="6">
        <v>591</v>
      </c>
    </row>
    <row r="769" s="2" customFormat="true" ht="22.5" customHeight="true" spans="1:8">
      <c r="A769" s="6">
        <f>767</f>
        <v>767</v>
      </c>
      <c r="B769" s="6">
        <v>44987</v>
      </c>
      <c r="C769" s="6" t="s">
        <v>776</v>
      </c>
      <c r="D769" s="6" t="s">
        <v>10</v>
      </c>
      <c r="E769" s="6" t="s">
        <v>139</v>
      </c>
      <c r="F769" s="6" t="s">
        <v>16</v>
      </c>
      <c r="G769" s="6">
        <v>2</v>
      </c>
      <c r="H769" s="6">
        <v>1104</v>
      </c>
    </row>
    <row r="770" s="2" customFormat="true" ht="22.5" customHeight="true" spans="1:8">
      <c r="A770" s="6">
        <f>768</f>
        <v>768</v>
      </c>
      <c r="B770" s="6">
        <v>44988</v>
      </c>
      <c r="C770" s="6" t="s">
        <v>122</v>
      </c>
      <c r="D770" s="6" t="s">
        <v>14</v>
      </c>
      <c r="E770" s="6" t="s">
        <v>170</v>
      </c>
      <c r="F770" s="6" t="s">
        <v>16</v>
      </c>
      <c r="G770" s="6">
        <v>2</v>
      </c>
      <c r="H770" s="6">
        <v>1104</v>
      </c>
    </row>
    <row r="771" s="2" customFormat="true" ht="22.5" customHeight="true" spans="1:8">
      <c r="A771" s="6">
        <f>769</f>
        <v>769</v>
      </c>
      <c r="B771" s="6">
        <v>44965</v>
      </c>
      <c r="C771" s="6" t="s">
        <v>777</v>
      </c>
      <c r="D771" s="6" t="s">
        <v>14</v>
      </c>
      <c r="E771" s="6" t="s">
        <v>402</v>
      </c>
      <c r="F771" s="6" t="s">
        <v>12</v>
      </c>
      <c r="G771" s="6">
        <v>3</v>
      </c>
      <c r="H771" s="6">
        <v>1583</v>
      </c>
    </row>
    <row r="772" s="2" customFormat="true" ht="22.5" customHeight="true" spans="1:8">
      <c r="A772" s="6">
        <f>770</f>
        <v>770</v>
      </c>
      <c r="B772" s="6">
        <v>45025</v>
      </c>
      <c r="C772" s="6" t="s">
        <v>778</v>
      </c>
      <c r="D772" s="6" t="s">
        <v>10</v>
      </c>
      <c r="E772" s="6" t="s">
        <v>36</v>
      </c>
      <c r="F772" s="6" t="s">
        <v>12</v>
      </c>
      <c r="G772" s="6">
        <v>1</v>
      </c>
      <c r="H772" s="6">
        <v>631</v>
      </c>
    </row>
    <row r="773" s="2" customFormat="true" ht="22.5" customHeight="true" spans="1:8">
      <c r="A773" s="6">
        <f>771</f>
        <v>771</v>
      </c>
      <c r="B773" s="6">
        <v>45026</v>
      </c>
      <c r="C773" s="6" t="s">
        <v>779</v>
      </c>
      <c r="D773" s="6" t="s">
        <v>10</v>
      </c>
      <c r="E773" s="6" t="s">
        <v>36</v>
      </c>
      <c r="F773" s="6" t="s">
        <v>12</v>
      </c>
      <c r="G773" s="6">
        <v>1</v>
      </c>
      <c r="H773" s="6">
        <v>708</v>
      </c>
    </row>
    <row r="774" s="2" customFormat="true" ht="22.5" customHeight="true" spans="1:8">
      <c r="A774" s="6">
        <f>772</f>
        <v>772</v>
      </c>
      <c r="B774" s="6">
        <v>45026</v>
      </c>
      <c r="C774" s="6" t="s">
        <v>780</v>
      </c>
      <c r="D774" s="6" t="s">
        <v>14</v>
      </c>
      <c r="E774" s="6" t="s">
        <v>36</v>
      </c>
      <c r="F774" s="6" t="s">
        <v>16</v>
      </c>
      <c r="G774" s="6">
        <v>1</v>
      </c>
      <c r="H774" s="6">
        <v>476</v>
      </c>
    </row>
    <row r="775" s="2" customFormat="true" ht="22.5" customHeight="true" spans="1:8">
      <c r="A775" s="6">
        <f>773</f>
        <v>773</v>
      </c>
      <c r="B775" s="6">
        <v>45025</v>
      </c>
      <c r="C775" s="6" t="s">
        <v>781</v>
      </c>
      <c r="D775" s="6" t="s">
        <v>10</v>
      </c>
      <c r="E775" s="6" t="s">
        <v>402</v>
      </c>
      <c r="F775" s="6" t="s">
        <v>53</v>
      </c>
      <c r="G775" s="6">
        <v>3</v>
      </c>
      <c r="H775" s="6">
        <v>1970</v>
      </c>
    </row>
    <row r="776" s="2" customFormat="true" ht="22.5" customHeight="true" spans="1:8">
      <c r="A776" s="6">
        <f>774</f>
        <v>774</v>
      </c>
      <c r="B776" s="6">
        <v>45050</v>
      </c>
      <c r="C776" s="6" t="s">
        <v>782</v>
      </c>
      <c r="D776" s="6" t="s">
        <v>14</v>
      </c>
      <c r="E776" s="6" t="s">
        <v>133</v>
      </c>
      <c r="F776" s="6" t="s">
        <v>16</v>
      </c>
      <c r="G776" s="6">
        <v>3</v>
      </c>
      <c r="H776" s="6">
        <v>1850</v>
      </c>
    </row>
    <row r="777" s="2" customFormat="true" ht="22.5" customHeight="true" spans="1:8">
      <c r="A777" s="6">
        <f>775</f>
        <v>775</v>
      </c>
      <c r="B777" s="6">
        <v>45050</v>
      </c>
      <c r="C777" s="6" t="s">
        <v>783</v>
      </c>
      <c r="D777" s="6" t="s">
        <v>10</v>
      </c>
      <c r="E777" s="6" t="s">
        <v>133</v>
      </c>
      <c r="F777" s="6" t="s">
        <v>16</v>
      </c>
      <c r="G777" s="6">
        <v>2</v>
      </c>
      <c r="H777" s="6">
        <v>1262</v>
      </c>
    </row>
    <row r="778" s="2" customFormat="true" ht="22.5" customHeight="true" spans="1:8">
      <c r="A778" s="6">
        <f>776</f>
        <v>776</v>
      </c>
      <c r="B778" s="6">
        <v>45050</v>
      </c>
      <c r="C778" s="6" t="s">
        <v>784</v>
      </c>
      <c r="D778" s="6" t="s">
        <v>14</v>
      </c>
      <c r="E778" s="6" t="s">
        <v>38</v>
      </c>
      <c r="F778" s="6" t="s">
        <v>16</v>
      </c>
      <c r="G778" s="6">
        <v>1</v>
      </c>
      <c r="H778" s="6">
        <v>631</v>
      </c>
    </row>
    <row r="779" s="2" customFormat="true" ht="22.5" customHeight="true" spans="1:8">
      <c r="A779" s="6">
        <f>777</f>
        <v>777</v>
      </c>
      <c r="B779" s="6">
        <v>45050</v>
      </c>
      <c r="C779" s="6" t="s">
        <v>785</v>
      </c>
      <c r="D779" s="6" t="s">
        <v>10</v>
      </c>
      <c r="E779" s="6" t="s">
        <v>133</v>
      </c>
      <c r="F779" s="6" t="s">
        <v>16</v>
      </c>
      <c r="G779" s="6">
        <v>1</v>
      </c>
      <c r="H779" s="6">
        <v>591</v>
      </c>
    </row>
    <row r="780" s="2" customFormat="true" ht="22.5" customHeight="true" spans="1:8">
      <c r="A780" s="6">
        <f>778</f>
        <v>778</v>
      </c>
      <c r="B780" s="6">
        <v>45050</v>
      </c>
      <c r="C780" s="6" t="s">
        <v>786</v>
      </c>
      <c r="D780" s="6" t="s">
        <v>14</v>
      </c>
      <c r="E780" s="6" t="s">
        <v>38</v>
      </c>
      <c r="F780" s="6" t="s">
        <v>16</v>
      </c>
      <c r="G780" s="6">
        <v>1</v>
      </c>
      <c r="H780" s="6">
        <v>668</v>
      </c>
    </row>
    <row r="781" s="2" customFormat="true" ht="22.5" customHeight="true" spans="1:8">
      <c r="A781" s="6">
        <f>779</f>
        <v>779</v>
      </c>
      <c r="B781" s="6">
        <v>45050</v>
      </c>
      <c r="C781" s="6" t="s">
        <v>787</v>
      </c>
      <c r="D781" s="6" t="s">
        <v>14</v>
      </c>
      <c r="E781" s="6" t="s">
        <v>170</v>
      </c>
      <c r="F781" s="6" t="s">
        <v>16</v>
      </c>
      <c r="G781" s="6">
        <v>1</v>
      </c>
      <c r="H781" s="6">
        <v>631</v>
      </c>
    </row>
    <row r="782" s="2" customFormat="true" ht="22.5" customHeight="true" spans="1:8">
      <c r="A782" s="6">
        <f>780</f>
        <v>780</v>
      </c>
      <c r="B782" s="6">
        <v>45026</v>
      </c>
      <c r="C782" s="6" t="s">
        <v>788</v>
      </c>
      <c r="D782" s="6" t="s">
        <v>14</v>
      </c>
      <c r="E782" s="6" t="s">
        <v>143</v>
      </c>
      <c r="F782" s="6" t="s">
        <v>53</v>
      </c>
      <c r="G782" s="6">
        <v>1</v>
      </c>
      <c r="H782" s="6">
        <v>708</v>
      </c>
    </row>
    <row r="783" s="2" customFormat="true" ht="22.5" customHeight="true" spans="1:8">
      <c r="A783" s="6">
        <f>781</f>
        <v>781</v>
      </c>
      <c r="B783" s="6">
        <v>45067</v>
      </c>
      <c r="C783" s="6" t="s">
        <v>789</v>
      </c>
      <c r="D783" s="6" t="s">
        <v>10</v>
      </c>
      <c r="E783" s="6" t="s">
        <v>143</v>
      </c>
      <c r="F783" s="6" t="s">
        <v>16</v>
      </c>
      <c r="G783" s="6">
        <v>3</v>
      </c>
      <c r="H783" s="6">
        <v>1738</v>
      </c>
    </row>
    <row r="784" s="2" customFormat="true" ht="22.5" customHeight="true" spans="1:8">
      <c r="A784" s="6">
        <f>782</f>
        <v>782</v>
      </c>
      <c r="B784" s="6">
        <v>45056</v>
      </c>
      <c r="C784" s="6" t="s">
        <v>790</v>
      </c>
      <c r="D784" s="6" t="s">
        <v>10</v>
      </c>
      <c r="E784" s="6" t="s">
        <v>15</v>
      </c>
      <c r="F784" s="6" t="s">
        <v>12</v>
      </c>
      <c r="G784" s="6">
        <v>2</v>
      </c>
      <c r="H784" s="6">
        <v>1339</v>
      </c>
    </row>
    <row r="785" s="2" customFormat="true" ht="22.5" customHeight="true" spans="1:8">
      <c r="A785" s="6">
        <f>783</f>
        <v>783</v>
      </c>
      <c r="B785" s="6">
        <v>45083</v>
      </c>
      <c r="C785" s="6" t="s">
        <v>791</v>
      </c>
      <c r="D785" s="6" t="s">
        <v>10</v>
      </c>
      <c r="E785" s="6" t="s">
        <v>61</v>
      </c>
      <c r="F785" s="6" t="s">
        <v>16</v>
      </c>
      <c r="G785" s="6">
        <v>2</v>
      </c>
      <c r="H785" s="6">
        <v>1027</v>
      </c>
    </row>
    <row r="786" s="2" customFormat="true" ht="22.5" customHeight="true" spans="1:8">
      <c r="A786" s="6">
        <f>784</f>
        <v>784</v>
      </c>
      <c r="B786" s="6">
        <v>45082</v>
      </c>
      <c r="C786" s="6" t="s">
        <v>792</v>
      </c>
      <c r="D786" s="6" t="s">
        <v>14</v>
      </c>
      <c r="E786" s="6" t="s">
        <v>18</v>
      </c>
      <c r="F786" s="6" t="s">
        <v>16</v>
      </c>
      <c r="G786" s="6">
        <v>3</v>
      </c>
      <c r="H786" s="6">
        <v>1850</v>
      </c>
    </row>
    <row r="787" s="2" customFormat="true" ht="22.5" customHeight="true" spans="1:8">
      <c r="A787" s="6">
        <f>785</f>
        <v>785</v>
      </c>
      <c r="B787" s="6">
        <v>45089</v>
      </c>
      <c r="C787" s="6" t="s">
        <v>793</v>
      </c>
      <c r="D787" s="6" t="s">
        <v>14</v>
      </c>
      <c r="E787" s="6" t="s">
        <v>61</v>
      </c>
      <c r="F787" s="6" t="s">
        <v>16</v>
      </c>
      <c r="G787" s="6">
        <v>2</v>
      </c>
      <c r="H787" s="6">
        <v>1182</v>
      </c>
    </row>
    <row r="788" s="2" customFormat="true" ht="22.5" customHeight="true" spans="1:8">
      <c r="A788" s="6">
        <f>786</f>
        <v>786</v>
      </c>
      <c r="B788" s="6">
        <v>45083</v>
      </c>
      <c r="C788" s="6" t="s">
        <v>727</v>
      </c>
      <c r="D788" s="6" t="s">
        <v>14</v>
      </c>
      <c r="E788" s="6" t="s">
        <v>133</v>
      </c>
      <c r="F788" s="6" t="s">
        <v>16</v>
      </c>
      <c r="G788" s="6">
        <v>1</v>
      </c>
      <c r="H788" s="6">
        <v>668</v>
      </c>
    </row>
    <row r="789" s="2" customFormat="true" ht="22.5" customHeight="true" spans="1:8">
      <c r="A789" s="6">
        <f>787</f>
        <v>787</v>
      </c>
      <c r="B789" s="6">
        <v>45089</v>
      </c>
      <c r="C789" s="6" t="s">
        <v>794</v>
      </c>
      <c r="D789" s="6" t="s">
        <v>14</v>
      </c>
      <c r="E789" s="6" t="s">
        <v>61</v>
      </c>
      <c r="F789" s="6" t="s">
        <v>16</v>
      </c>
      <c r="G789" s="6">
        <v>1</v>
      </c>
      <c r="H789" s="6">
        <v>668</v>
      </c>
    </row>
    <row r="790" s="2" customFormat="true" ht="22.5" customHeight="true" spans="1:8">
      <c r="A790" s="6">
        <f>788</f>
        <v>788</v>
      </c>
      <c r="B790" s="6">
        <v>45087</v>
      </c>
      <c r="C790" s="6" t="s">
        <v>795</v>
      </c>
      <c r="D790" s="6" t="s">
        <v>14</v>
      </c>
      <c r="E790" s="6" t="s">
        <v>36</v>
      </c>
      <c r="F790" s="6" t="s">
        <v>53</v>
      </c>
      <c r="G790" s="6">
        <v>1</v>
      </c>
      <c r="H790" s="6">
        <v>708</v>
      </c>
    </row>
    <row r="791" s="2" customFormat="true" ht="22.5" customHeight="true" spans="1:8">
      <c r="A791" s="6">
        <f>789</f>
        <v>789</v>
      </c>
      <c r="B791" s="6">
        <v>45087</v>
      </c>
      <c r="C791" s="6" t="s">
        <v>796</v>
      </c>
      <c r="D791" s="6" t="s">
        <v>14</v>
      </c>
      <c r="E791" s="6" t="s">
        <v>36</v>
      </c>
      <c r="F791" s="6" t="s">
        <v>53</v>
      </c>
      <c r="G791" s="6">
        <v>1</v>
      </c>
      <c r="H791" s="6">
        <v>751</v>
      </c>
    </row>
    <row r="792" s="2" customFormat="true" ht="22.5" customHeight="true" spans="1:8">
      <c r="A792" s="6">
        <f>790</f>
        <v>790</v>
      </c>
      <c r="B792" s="6">
        <v>45117</v>
      </c>
      <c r="C792" s="6" t="s">
        <v>797</v>
      </c>
      <c r="D792" s="6" t="s">
        <v>14</v>
      </c>
      <c r="E792" s="6" t="s">
        <v>143</v>
      </c>
      <c r="F792" s="6" t="s">
        <v>12</v>
      </c>
      <c r="G792" s="6">
        <v>1</v>
      </c>
      <c r="H792" s="6">
        <v>631</v>
      </c>
    </row>
    <row r="793" s="2" customFormat="true" ht="22.5" customHeight="true" spans="1:8">
      <c r="A793" s="6">
        <f>791</f>
        <v>791</v>
      </c>
      <c r="B793" s="6">
        <v>45141</v>
      </c>
      <c r="C793" s="6" t="s">
        <v>798</v>
      </c>
      <c r="D793" s="6" t="s">
        <v>10</v>
      </c>
      <c r="E793" s="6" t="s">
        <v>36</v>
      </c>
      <c r="F793" s="6" t="s">
        <v>12</v>
      </c>
      <c r="G793" s="6">
        <v>2</v>
      </c>
      <c r="H793" s="6">
        <v>1262</v>
      </c>
    </row>
    <row r="794" s="2" customFormat="true" ht="22.5" customHeight="true" spans="1:8">
      <c r="A794" s="6">
        <f>792</f>
        <v>792</v>
      </c>
      <c r="B794" s="6">
        <v>45117</v>
      </c>
      <c r="C794" s="6" t="s">
        <v>799</v>
      </c>
      <c r="D794" s="6" t="s">
        <v>14</v>
      </c>
      <c r="E794" s="6" t="s">
        <v>143</v>
      </c>
      <c r="F794" s="6" t="s">
        <v>12</v>
      </c>
      <c r="G794" s="6">
        <v>2</v>
      </c>
      <c r="H794" s="6">
        <v>1107</v>
      </c>
    </row>
    <row r="795" s="2" customFormat="true" ht="22.5" customHeight="true" spans="1:8">
      <c r="A795" s="6">
        <f>793</f>
        <v>793</v>
      </c>
      <c r="B795" s="6">
        <v>45117</v>
      </c>
      <c r="C795" s="6" t="s">
        <v>800</v>
      </c>
      <c r="D795" s="6" t="s">
        <v>10</v>
      </c>
      <c r="E795" s="6" t="s">
        <v>143</v>
      </c>
      <c r="F795" s="6" t="s">
        <v>53</v>
      </c>
      <c r="G795" s="6">
        <v>1</v>
      </c>
      <c r="H795" s="6">
        <v>708</v>
      </c>
    </row>
    <row r="796" s="2" customFormat="true" ht="22.5" customHeight="true" spans="1:8">
      <c r="A796" s="6">
        <f>794</f>
        <v>794</v>
      </c>
      <c r="B796" s="6">
        <v>45117</v>
      </c>
      <c r="C796" s="6" t="s">
        <v>801</v>
      </c>
      <c r="D796" s="6" t="s">
        <v>14</v>
      </c>
      <c r="E796" s="6" t="s">
        <v>143</v>
      </c>
      <c r="F796" s="6" t="s">
        <v>53</v>
      </c>
      <c r="G796" s="6">
        <v>1</v>
      </c>
      <c r="H796" s="6">
        <v>708</v>
      </c>
    </row>
    <row r="797" s="2" customFormat="true" ht="22.5" customHeight="true" spans="1:8">
      <c r="A797" s="6">
        <f>795</f>
        <v>795</v>
      </c>
      <c r="B797" s="6">
        <v>45140</v>
      </c>
      <c r="C797" s="6" t="s">
        <v>802</v>
      </c>
      <c r="D797" s="6" t="s">
        <v>14</v>
      </c>
      <c r="E797" s="6" t="s">
        <v>139</v>
      </c>
      <c r="F797" s="6" t="s">
        <v>16</v>
      </c>
      <c r="G797" s="6">
        <v>1</v>
      </c>
      <c r="H797" s="6">
        <v>631</v>
      </c>
    </row>
    <row r="798" s="2" customFormat="true" ht="22.5" customHeight="true" spans="1:8">
      <c r="A798" s="6">
        <f>796</f>
        <v>796</v>
      </c>
      <c r="B798" s="6">
        <v>45174</v>
      </c>
      <c r="C798" s="6" t="s">
        <v>803</v>
      </c>
      <c r="D798" s="6" t="s">
        <v>14</v>
      </c>
      <c r="E798" s="6" t="s">
        <v>189</v>
      </c>
      <c r="F798" s="6" t="s">
        <v>16</v>
      </c>
      <c r="G798" s="6">
        <v>1</v>
      </c>
      <c r="H798" s="6">
        <v>668</v>
      </c>
    </row>
    <row r="799" s="2" customFormat="true" ht="22.5" customHeight="true" spans="1:8">
      <c r="A799" s="6">
        <f>797</f>
        <v>797</v>
      </c>
      <c r="B799" s="6">
        <v>45209</v>
      </c>
      <c r="C799" s="6" t="s">
        <v>804</v>
      </c>
      <c r="D799" s="6" t="s">
        <v>14</v>
      </c>
      <c r="E799" s="6" t="s">
        <v>20</v>
      </c>
      <c r="F799" s="6" t="s">
        <v>16</v>
      </c>
      <c r="G799" s="6">
        <v>2</v>
      </c>
      <c r="H799" s="6">
        <v>1259</v>
      </c>
    </row>
    <row r="800" s="2" customFormat="true" ht="22.5" customHeight="true" spans="1:8">
      <c r="A800" s="6">
        <f>798</f>
        <v>798</v>
      </c>
      <c r="B800" s="6">
        <v>45209</v>
      </c>
      <c r="C800" s="6" t="s">
        <v>805</v>
      </c>
      <c r="D800" s="6" t="s">
        <v>10</v>
      </c>
      <c r="E800" s="6" t="s">
        <v>25</v>
      </c>
      <c r="F800" s="6" t="s">
        <v>16</v>
      </c>
      <c r="G800" s="6">
        <v>1</v>
      </c>
      <c r="H800" s="6">
        <v>591</v>
      </c>
    </row>
    <row r="801" s="2" customFormat="true" ht="22.5" customHeight="true" spans="1:8">
      <c r="A801" s="6">
        <f>799</f>
        <v>799</v>
      </c>
      <c r="B801" s="6">
        <v>45210</v>
      </c>
      <c r="C801" s="6" t="s">
        <v>806</v>
      </c>
      <c r="D801" s="6" t="s">
        <v>10</v>
      </c>
      <c r="E801" s="6" t="s">
        <v>170</v>
      </c>
      <c r="F801" s="6" t="s">
        <v>16</v>
      </c>
      <c r="G801" s="6">
        <v>2</v>
      </c>
      <c r="H801" s="6">
        <v>1182</v>
      </c>
    </row>
    <row r="802" s="2" customFormat="true" ht="22.5" customHeight="true" spans="1:8">
      <c r="A802" s="6">
        <f>800</f>
        <v>800</v>
      </c>
      <c r="B802" s="6">
        <v>45210</v>
      </c>
      <c r="C802" s="6" t="s">
        <v>807</v>
      </c>
      <c r="D802" s="6" t="s">
        <v>14</v>
      </c>
      <c r="E802" s="6" t="s">
        <v>18</v>
      </c>
      <c r="F802" s="6" t="s">
        <v>16</v>
      </c>
      <c r="G802" s="6">
        <v>2</v>
      </c>
      <c r="H802" s="6">
        <v>1104</v>
      </c>
    </row>
    <row r="803" s="2" customFormat="true" ht="22.5" customHeight="true" spans="1:8">
      <c r="A803" s="6">
        <f>801</f>
        <v>801</v>
      </c>
      <c r="B803" s="6">
        <v>45210</v>
      </c>
      <c r="C803" s="6" t="s">
        <v>808</v>
      </c>
      <c r="D803" s="6" t="s">
        <v>10</v>
      </c>
      <c r="E803" s="6" t="s">
        <v>133</v>
      </c>
      <c r="F803" s="6" t="s">
        <v>16</v>
      </c>
      <c r="G803" s="6">
        <v>1</v>
      </c>
      <c r="H803" s="6">
        <v>668</v>
      </c>
    </row>
    <row r="804" s="2" customFormat="true" ht="22.5" customHeight="true" spans="1:8">
      <c r="A804" s="6">
        <f>802</f>
        <v>802</v>
      </c>
      <c r="B804" s="6">
        <v>45244</v>
      </c>
      <c r="C804" s="6" t="s">
        <v>809</v>
      </c>
      <c r="D804" s="6" t="s">
        <v>14</v>
      </c>
      <c r="E804" s="6" t="s">
        <v>38</v>
      </c>
      <c r="F804" s="6" t="s">
        <v>16</v>
      </c>
      <c r="G804" s="6">
        <v>1</v>
      </c>
      <c r="H804" s="6">
        <v>591</v>
      </c>
    </row>
    <row r="805" s="2" customFormat="true" ht="22.5" customHeight="true" spans="1:8">
      <c r="A805" s="6">
        <f>803</f>
        <v>803</v>
      </c>
      <c r="B805" s="6">
        <v>45243</v>
      </c>
      <c r="C805" s="6" t="s">
        <v>810</v>
      </c>
      <c r="D805" s="6" t="s">
        <v>14</v>
      </c>
      <c r="E805" s="6" t="s">
        <v>153</v>
      </c>
      <c r="F805" s="6" t="s">
        <v>16</v>
      </c>
      <c r="G805" s="6">
        <v>1</v>
      </c>
      <c r="H805" s="6">
        <v>668</v>
      </c>
    </row>
    <row r="806" s="2" customFormat="true" ht="22.5" customHeight="true" spans="1:8">
      <c r="A806" s="6">
        <f>804</f>
        <v>804</v>
      </c>
      <c r="B806" s="6">
        <v>45244</v>
      </c>
      <c r="C806" s="6" t="s">
        <v>811</v>
      </c>
      <c r="D806" s="6" t="s">
        <v>10</v>
      </c>
      <c r="E806" s="6" t="s">
        <v>38</v>
      </c>
      <c r="F806" s="6" t="s">
        <v>16</v>
      </c>
      <c r="G806" s="6">
        <v>1</v>
      </c>
      <c r="H806" s="6">
        <v>591</v>
      </c>
    </row>
    <row r="807" s="2" customFormat="true" ht="22.5" customHeight="true" spans="1:8">
      <c r="A807" s="6">
        <f>805</f>
        <v>805</v>
      </c>
      <c r="B807" s="6">
        <v>45209</v>
      </c>
      <c r="C807" s="6" t="s">
        <v>812</v>
      </c>
      <c r="D807" s="6" t="s">
        <v>10</v>
      </c>
      <c r="E807" s="6" t="s">
        <v>143</v>
      </c>
      <c r="F807" s="6" t="s">
        <v>12</v>
      </c>
      <c r="G807" s="6">
        <v>1</v>
      </c>
      <c r="H807" s="6">
        <v>708</v>
      </c>
    </row>
    <row r="808" s="2" customFormat="true" ht="22.5" customHeight="true" spans="1:8">
      <c r="A808" s="6">
        <f>806</f>
        <v>806</v>
      </c>
      <c r="B808" s="6">
        <v>45209</v>
      </c>
      <c r="C808" s="6" t="s">
        <v>813</v>
      </c>
      <c r="D808" s="6" t="s">
        <v>14</v>
      </c>
      <c r="E808" s="6" t="s">
        <v>143</v>
      </c>
      <c r="F808" s="6" t="s">
        <v>12</v>
      </c>
      <c r="G808" s="6">
        <v>1</v>
      </c>
      <c r="H808" s="6">
        <v>708</v>
      </c>
    </row>
    <row r="809" s="2" customFormat="true" ht="22.5" customHeight="true" spans="1:8">
      <c r="A809" s="6">
        <f>807</f>
        <v>807</v>
      </c>
      <c r="B809" s="6">
        <v>45245</v>
      </c>
      <c r="C809" s="6" t="s">
        <v>814</v>
      </c>
      <c r="D809" s="6" t="s">
        <v>14</v>
      </c>
      <c r="E809" s="6" t="s">
        <v>133</v>
      </c>
      <c r="F809" s="6" t="s">
        <v>16</v>
      </c>
      <c r="G809" s="6">
        <v>1</v>
      </c>
      <c r="H809" s="6">
        <v>668</v>
      </c>
    </row>
    <row r="810" s="2" customFormat="true" ht="22.5" customHeight="true" spans="1:8">
      <c r="A810" s="6">
        <f>808</f>
        <v>808</v>
      </c>
      <c r="B810" s="6">
        <v>45209</v>
      </c>
      <c r="C810" s="6" t="s">
        <v>815</v>
      </c>
      <c r="D810" s="6" t="s">
        <v>14</v>
      </c>
      <c r="E810" s="6" t="s">
        <v>143</v>
      </c>
      <c r="F810" s="6" t="s">
        <v>12</v>
      </c>
      <c r="G810" s="6">
        <v>1</v>
      </c>
      <c r="H810" s="6">
        <v>708</v>
      </c>
    </row>
    <row r="811" s="2" customFormat="true" ht="22.5" customHeight="true" spans="1:8">
      <c r="A811" s="6">
        <f>809</f>
        <v>809</v>
      </c>
      <c r="B811" s="6">
        <v>45245</v>
      </c>
      <c r="C811" s="6" t="s">
        <v>816</v>
      </c>
      <c r="D811" s="6" t="s">
        <v>10</v>
      </c>
      <c r="E811" s="6" t="s">
        <v>38</v>
      </c>
      <c r="F811" s="6" t="s">
        <v>16</v>
      </c>
      <c r="G811" s="6">
        <v>3</v>
      </c>
      <c r="H811" s="6">
        <v>1695</v>
      </c>
    </row>
    <row r="812" s="2" customFormat="true" ht="22.5" customHeight="true" spans="1:8">
      <c r="A812" s="6">
        <f>810</f>
        <v>810</v>
      </c>
      <c r="B812" s="6">
        <v>45267</v>
      </c>
      <c r="C812" s="6" t="s">
        <v>817</v>
      </c>
      <c r="D812" s="6" t="s">
        <v>14</v>
      </c>
      <c r="E812" s="6" t="s">
        <v>20</v>
      </c>
      <c r="F812" s="6" t="s">
        <v>16</v>
      </c>
      <c r="G812" s="6">
        <v>2</v>
      </c>
      <c r="H812" s="6">
        <v>1259</v>
      </c>
    </row>
    <row r="813" s="2" customFormat="true" ht="22.5" customHeight="true" spans="1:8">
      <c r="A813" s="6">
        <f>811</f>
        <v>811</v>
      </c>
      <c r="B813" s="6">
        <v>45267</v>
      </c>
      <c r="C813" s="6" t="s">
        <v>818</v>
      </c>
      <c r="D813" s="6" t="s">
        <v>14</v>
      </c>
      <c r="E813" s="6" t="s">
        <v>15</v>
      </c>
      <c r="F813" s="6" t="s">
        <v>12</v>
      </c>
      <c r="G813" s="6">
        <v>1</v>
      </c>
      <c r="H813" s="6">
        <v>708</v>
      </c>
    </row>
    <row r="814" s="2" customFormat="true" ht="22.5" customHeight="true" spans="1:8">
      <c r="A814" s="6">
        <f>812</f>
        <v>812</v>
      </c>
      <c r="B814" s="6">
        <v>45267</v>
      </c>
      <c r="C814" s="6" t="s">
        <v>819</v>
      </c>
      <c r="D814" s="6" t="s">
        <v>10</v>
      </c>
      <c r="E814" s="6" t="s">
        <v>139</v>
      </c>
      <c r="F814" s="6" t="s">
        <v>16</v>
      </c>
      <c r="G814" s="6">
        <v>1</v>
      </c>
      <c r="H814" s="6">
        <v>591</v>
      </c>
    </row>
    <row r="815" s="2" customFormat="true" ht="22.5" customHeight="true" spans="1:8">
      <c r="A815" s="6">
        <f>813</f>
        <v>813</v>
      </c>
      <c r="B815" s="6">
        <v>45267</v>
      </c>
      <c r="C815" s="6" t="s">
        <v>820</v>
      </c>
      <c r="D815" s="6" t="s">
        <v>14</v>
      </c>
      <c r="E815" s="6" t="s">
        <v>170</v>
      </c>
      <c r="F815" s="6" t="s">
        <v>16</v>
      </c>
      <c r="G815" s="6">
        <v>2</v>
      </c>
      <c r="H815" s="6">
        <v>1182</v>
      </c>
    </row>
    <row r="816" s="2" customFormat="true" ht="22.5" customHeight="true" spans="1:8">
      <c r="A816" s="6">
        <f>814</f>
        <v>814</v>
      </c>
      <c r="B816" s="6">
        <v>45267</v>
      </c>
      <c r="C816" s="6" t="s">
        <v>821</v>
      </c>
      <c r="D816" s="6" t="s">
        <v>14</v>
      </c>
      <c r="E816" s="6" t="s">
        <v>61</v>
      </c>
      <c r="F816" s="6" t="s">
        <v>16</v>
      </c>
      <c r="G816" s="6">
        <v>1</v>
      </c>
      <c r="H816" s="6">
        <v>668</v>
      </c>
    </row>
    <row r="817" s="2" customFormat="true" ht="22.5" customHeight="true" spans="1:8">
      <c r="A817" s="6">
        <f>815</f>
        <v>815</v>
      </c>
      <c r="B817" s="6">
        <v>45266</v>
      </c>
      <c r="C817" s="6" t="s">
        <v>822</v>
      </c>
      <c r="D817" s="6" t="s">
        <v>14</v>
      </c>
      <c r="E817" s="6" t="s">
        <v>11</v>
      </c>
      <c r="F817" s="6" t="s">
        <v>16</v>
      </c>
      <c r="G817" s="6">
        <v>1</v>
      </c>
      <c r="H817" s="6">
        <v>591</v>
      </c>
    </row>
    <row r="818" s="2" customFormat="true" ht="22.5" customHeight="true" spans="1:8">
      <c r="A818" s="6">
        <f>816</f>
        <v>816</v>
      </c>
      <c r="B818" s="6">
        <v>45266</v>
      </c>
      <c r="C818" s="6" t="s">
        <v>823</v>
      </c>
      <c r="D818" s="6" t="s">
        <v>10</v>
      </c>
      <c r="E818" s="6" t="s">
        <v>11</v>
      </c>
      <c r="F818" s="6" t="s">
        <v>16</v>
      </c>
      <c r="G818" s="6">
        <v>2</v>
      </c>
      <c r="H818" s="6">
        <v>1336</v>
      </c>
    </row>
    <row r="819" s="2" customFormat="true" ht="22.5" customHeight="true" spans="1:8">
      <c r="A819" s="6">
        <f>817</f>
        <v>817</v>
      </c>
      <c r="B819" s="6">
        <v>45266</v>
      </c>
      <c r="C819" s="6" t="s">
        <v>824</v>
      </c>
      <c r="D819" s="6" t="s">
        <v>14</v>
      </c>
      <c r="E819" s="6" t="s">
        <v>170</v>
      </c>
      <c r="F819" s="6" t="s">
        <v>16</v>
      </c>
      <c r="G819" s="6">
        <v>1</v>
      </c>
      <c r="H819" s="6">
        <v>668</v>
      </c>
    </row>
    <row r="820" s="2" customFormat="true" ht="22.5" customHeight="true" spans="1:8">
      <c r="A820" s="6">
        <f>818</f>
        <v>818</v>
      </c>
      <c r="B820" s="6">
        <v>45267</v>
      </c>
      <c r="C820" s="6" t="s">
        <v>825</v>
      </c>
      <c r="D820" s="6" t="s">
        <v>14</v>
      </c>
      <c r="E820" s="6" t="s">
        <v>38</v>
      </c>
      <c r="F820" s="6" t="s">
        <v>16</v>
      </c>
      <c r="G820" s="6">
        <v>1</v>
      </c>
      <c r="H820" s="6">
        <v>668</v>
      </c>
    </row>
    <row r="821" s="2" customFormat="true" ht="22.5" customHeight="true" spans="1:8">
      <c r="A821" s="6">
        <f>819</f>
        <v>819</v>
      </c>
      <c r="B821" s="6">
        <v>45266</v>
      </c>
      <c r="C821" s="6" t="s">
        <v>826</v>
      </c>
      <c r="D821" s="6" t="s">
        <v>10</v>
      </c>
      <c r="E821" s="6" t="s">
        <v>11</v>
      </c>
      <c r="F821" s="6" t="s">
        <v>16</v>
      </c>
      <c r="G821" s="6">
        <v>1</v>
      </c>
      <c r="H821" s="6">
        <v>668</v>
      </c>
    </row>
    <row r="822" s="2" customFormat="true" ht="22.5" customHeight="true" spans="1:8">
      <c r="A822" s="6">
        <f>820</f>
        <v>820</v>
      </c>
      <c r="B822" s="6">
        <v>45266</v>
      </c>
      <c r="C822" s="6" t="s">
        <v>827</v>
      </c>
      <c r="D822" s="6" t="s">
        <v>14</v>
      </c>
      <c r="E822" s="6" t="s">
        <v>11</v>
      </c>
      <c r="F822" s="6" t="s">
        <v>16</v>
      </c>
      <c r="G822" s="6">
        <v>1</v>
      </c>
      <c r="H822" s="6">
        <v>668</v>
      </c>
    </row>
    <row r="823" s="2" customFormat="true" ht="22.5" customHeight="true" spans="1:8">
      <c r="A823" s="6">
        <f>821</f>
        <v>821</v>
      </c>
      <c r="B823" s="6">
        <v>45267</v>
      </c>
      <c r="C823" s="6" t="s">
        <v>828</v>
      </c>
      <c r="D823" s="6" t="s">
        <v>10</v>
      </c>
      <c r="E823" s="6" t="s">
        <v>170</v>
      </c>
      <c r="F823" s="6" t="s">
        <v>16</v>
      </c>
      <c r="G823" s="6">
        <v>1</v>
      </c>
      <c r="H823" s="6">
        <v>668</v>
      </c>
    </row>
    <row r="824" s="2" customFormat="true" ht="22.5" customHeight="true" spans="1:8">
      <c r="A824" s="6">
        <f>822</f>
        <v>822</v>
      </c>
      <c r="B824" s="6">
        <v>45267</v>
      </c>
      <c r="C824" s="6" t="s">
        <v>829</v>
      </c>
      <c r="D824" s="6" t="s">
        <v>10</v>
      </c>
      <c r="E824" s="6" t="s">
        <v>36</v>
      </c>
      <c r="F824" s="6" t="s">
        <v>830</v>
      </c>
      <c r="G824" s="6">
        <v>1</v>
      </c>
      <c r="H824" s="6">
        <v>476</v>
      </c>
    </row>
    <row r="825" s="2" customFormat="true" ht="22.5" customHeight="true" spans="1:8">
      <c r="A825" s="6">
        <f>823</f>
        <v>823</v>
      </c>
      <c r="B825" s="6">
        <v>45267</v>
      </c>
      <c r="C825" s="6" t="s">
        <v>831</v>
      </c>
      <c r="D825" s="6" t="s">
        <v>10</v>
      </c>
      <c r="E825" s="6" t="s">
        <v>38</v>
      </c>
      <c r="F825" s="6" t="s">
        <v>16</v>
      </c>
      <c r="G825" s="6">
        <v>2</v>
      </c>
      <c r="H825" s="6">
        <v>1104</v>
      </c>
    </row>
    <row r="826" s="2" customFormat="true" ht="22.5" customHeight="true" spans="1:8">
      <c r="A826" s="6">
        <f>824</f>
        <v>824</v>
      </c>
      <c r="B826" s="6">
        <v>45268</v>
      </c>
      <c r="C826" s="6" t="s">
        <v>832</v>
      </c>
      <c r="D826" s="6" t="s">
        <v>14</v>
      </c>
      <c r="E826" s="6" t="s">
        <v>402</v>
      </c>
      <c r="F826" s="6" t="s">
        <v>12</v>
      </c>
      <c r="G826" s="6">
        <v>4</v>
      </c>
      <c r="H826" s="6">
        <v>2446</v>
      </c>
    </row>
    <row r="827" s="2" customFormat="true" ht="22.5" customHeight="true" spans="1:8">
      <c r="A827" s="6">
        <f>825</f>
        <v>825</v>
      </c>
      <c r="B827" s="6">
        <v>45268</v>
      </c>
      <c r="C827" s="6" t="s">
        <v>833</v>
      </c>
      <c r="D827" s="6" t="s">
        <v>10</v>
      </c>
      <c r="E827" s="6" t="s">
        <v>143</v>
      </c>
      <c r="F827" s="6" t="s">
        <v>830</v>
      </c>
      <c r="G827" s="6">
        <v>2</v>
      </c>
      <c r="H827" s="6">
        <v>1107</v>
      </c>
    </row>
    <row r="828" s="2" customFormat="true" ht="22.5" customHeight="true" spans="1:8">
      <c r="A828" s="6">
        <f>826</f>
        <v>826</v>
      </c>
      <c r="B828" s="6">
        <v>45268</v>
      </c>
      <c r="C828" s="6" t="s">
        <v>834</v>
      </c>
      <c r="D828" s="6" t="s">
        <v>14</v>
      </c>
      <c r="E828" s="6" t="s">
        <v>402</v>
      </c>
      <c r="F828" s="6" t="s">
        <v>12</v>
      </c>
      <c r="G828" s="6">
        <v>3</v>
      </c>
      <c r="H828" s="6">
        <v>1970</v>
      </c>
    </row>
    <row r="829" s="2" customFormat="true" ht="22.5" customHeight="true" spans="1:8">
      <c r="A829" s="6">
        <f>827</f>
        <v>827</v>
      </c>
      <c r="B829" s="6">
        <v>45294</v>
      </c>
      <c r="C829" s="6" t="s">
        <v>835</v>
      </c>
      <c r="D829" s="6" t="s">
        <v>14</v>
      </c>
      <c r="E829" s="6" t="s">
        <v>18</v>
      </c>
      <c r="F829" s="6" t="s">
        <v>16</v>
      </c>
      <c r="G829" s="6">
        <v>2</v>
      </c>
      <c r="H829" s="6">
        <v>1182</v>
      </c>
    </row>
    <row r="830" s="2" customFormat="true" ht="22.5" customHeight="true" spans="1:8">
      <c r="A830" s="6">
        <f>828</f>
        <v>828</v>
      </c>
      <c r="B830" s="6">
        <v>45268</v>
      </c>
      <c r="C830" s="6" t="s">
        <v>836</v>
      </c>
      <c r="D830" s="6" t="s">
        <v>10</v>
      </c>
      <c r="E830" s="6" t="s">
        <v>143</v>
      </c>
      <c r="F830" s="6" t="s">
        <v>830</v>
      </c>
      <c r="G830" s="6">
        <v>1</v>
      </c>
      <c r="H830" s="6">
        <v>708</v>
      </c>
    </row>
    <row r="831" s="2" customFormat="true" ht="22.5" customHeight="true" spans="1:8">
      <c r="A831" s="6">
        <f>829</f>
        <v>829</v>
      </c>
      <c r="B831" s="6">
        <v>45238</v>
      </c>
      <c r="C831" s="6" t="s">
        <v>837</v>
      </c>
      <c r="D831" s="6" t="s">
        <v>14</v>
      </c>
      <c r="E831" s="6" t="s">
        <v>402</v>
      </c>
      <c r="F831" s="6" t="s">
        <v>12</v>
      </c>
      <c r="G831" s="6">
        <v>2</v>
      </c>
      <c r="H831" s="6">
        <v>952</v>
      </c>
    </row>
    <row r="832" s="2" customFormat="true" ht="22.5" customHeight="true" spans="1:8">
      <c r="A832" s="6">
        <f>830</f>
        <v>830</v>
      </c>
      <c r="B832" s="6">
        <v>45341</v>
      </c>
      <c r="C832" s="6" t="s">
        <v>838</v>
      </c>
      <c r="D832" s="6" t="s">
        <v>14</v>
      </c>
      <c r="E832" s="6" t="s">
        <v>20</v>
      </c>
      <c r="F832" s="6" t="s">
        <v>16</v>
      </c>
      <c r="G832" s="6">
        <v>2</v>
      </c>
      <c r="H832" s="6">
        <v>1259</v>
      </c>
    </row>
    <row r="833" s="2" customFormat="true" ht="22.5" customHeight="true" spans="1:8">
      <c r="A833" s="6">
        <f>831</f>
        <v>831</v>
      </c>
      <c r="B833" s="6">
        <v>45341</v>
      </c>
      <c r="C833" s="6" t="s">
        <v>839</v>
      </c>
      <c r="D833" s="6" t="s">
        <v>10</v>
      </c>
      <c r="E833" s="6" t="s">
        <v>61</v>
      </c>
      <c r="F833" s="6" t="s">
        <v>16</v>
      </c>
      <c r="G833" s="6">
        <v>3</v>
      </c>
      <c r="H833" s="6">
        <v>1893</v>
      </c>
    </row>
    <row r="834" s="2" customFormat="true" ht="22.5" customHeight="true" spans="1:8">
      <c r="A834" s="6">
        <f>832</f>
        <v>832</v>
      </c>
      <c r="B834" s="6">
        <v>45341</v>
      </c>
      <c r="C834" s="6" t="s">
        <v>840</v>
      </c>
      <c r="D834" s="6" t="s">
        <v>10</v>
      </c>
      <c r="E834" s="6" t="s">
        <v>61</v>
      </c>
      <c r="F834" s="6" t="s">
        <v>16</v>
      </c>
      <c r="G834" s="6">
        <v>2</v>
      </c>
      <c r="H834" s="6">
        <v>1259</v>
      </c>
    </row>
    <row r="835" s="2" customFormat="true" ht="22.5" customHeight="true" spans="1:8">
      <c r="A835" s="6">
        <f>833</f>
        <v>833</v>
      </c>
      <c r="B835" s="6">
        <v>45352</v>
      </c>
      <c r="C835" s="6" t="s">
        <v>841</v>
      </c>
      <c r="D835" s="6" t="s">
        <v>14</v>
      </c>
      <c r="E835" s="6" t="s">
        <v>133</v>
      </c>
      <c r="F835" s="6" t="s">
        <v>16</v>
      </c>
      <c r="G835" s="6">
        <v>2</v>
      </c>
      <c r="H835" s="6">
        <v>1104</v>
      </c>
    </row>
    <row r="836" s="2" customFormat="true" ht="22.5" customHeight="true" spans="1:8">
      <c r="A836" s="6">
        <f>834</f>
        <v>834</v>
      </c>
      <c r="B836" s="6">
        <v>45352</v>
      </c>
      <c r="C836" s="6" t="s">
        <v>842</v>
      </c>
      <c r="D836" s="6" t="s">
        <v>14</v>
      </c>
      <c r="E836" s="6" t="s">
        <v>133</v>
      </c>
      <c r="F836" s="6" t="s">
        <v>16</v>
      </c>
      <c r="G836" s="6">
        <v>1</v>
      </c>
      <c r="H836" s="6">
        <v>519</v>
      </c>
    </row>
    <row r="837" s="2" customFormat="true" ht="22.5" customHeight="true" spans="1:8">
      <c r="A837" s="6">
        <f>835</f>
        <v>835</v>
      </c>
      <c r="B837" s="6">
        <v>45352</v>
      </c>
      <c r="C837" s="6" t="s">
        <v>843</v>
      </c>
      <c r="D837" s="6" t="s">
        <v>10</v>
      </c>
      <c r="E837" s="6" t="s">
        <v>38</v>
      </c>
      <c r="F837" s="6" t="s">
        <v>16</v>
      </c>
      <c r="G837" s="6">
        <v>1</v>
      </c>
      <c r="H837" s="6">
        <v>476</v>
      </c>
    </row>
    <row r="838" s="2" customFormat="true" ht="22.5" customHeight="true" spans="1:8">
      <c r="A838" s="6">
        <f>836</f>
        <v>836</v>
      </c>
      <c r="B838" s="6">
        <v>45352</v>
      </c>
      <c r="C838" s="6" t="s">
        <v>844</v>
      </c>
      <c r="D838" s="6" t="s">
        <v>14</v>
      </c>
      <c r="E838" s="6" t="s">
        <v>11</v>
      </c>
      <c r="F838" s="6" t="s">
        <v>16</v>
      </c>
      <c r="G838" s="6">
        <v>1</v>
      </c>
      <c r="H838" s="6">
        <v>476</v>
      </c>
    </row>
    <row r="839" s="2" customFormat="true" ht="22.5" customHeight="true" spans="1:8">
      <c r="A839" s="6">
        <f>837</f>
        <v>837</v>
      </c>
      <c r="B839" s="6">
        <v>45385</v>
      </c>
      <c r="C839" s="6" t="s">
        <v>845</v>
      </c>
      <c r="D839" s="6" t="s">
        <v>14</v>
      </c>
      <c r="E839" s="6" t="s">
        <v>846</v>
      </c>
      <c r="F839" s="6" t="s">
        <v>16</v>
      </c>
      <c r="G839" s="6">
        <v>2</v>
      </c>
      <c r="H839" s="6">
        <v>1336</v>
      </c>
    </row>
    <row r="840" s="2" customFormat="true" ht="22.5" customHeight="true" spans="1:8">
      <c r="A840" s="6">
        <f>838</f>
        <v>838</v>
      </c>
      <c r="B840" s="6">
        <v>45384</v>
      </c>
      <c r="C840" s="6" t="s">
        <v>847</v>
      </c>
      <c r="D840" s="6" t="s">
        <v>14</v>
      </c>
      <c r="E840" s="6" t="s">
        <v>38</v>
      </c>
      <c r="F840" s="6" t="s">
        <v>16</v>
      </c>
      <c r="G840" s="6">
        <v>3</v>
      </c>
      <c r="H840" s="6">
        <v>1618</v>
      </c>
    </row>
    <row r="841" s="2" customFormat="true" ht="22.5" customHeight="true" spans="1:8">
      <c r="A841" s="6">
        <f>839</f>
        <v>839</v>
      </c>
      <c r="B841" s="6">
        <v>45383</v>
      </c>
      <c r="C841" s="6" t="s">
        <v>848</v>
      </c>
      <c r="D841" s="6" t="s">
        <v>14</v>
      </c>
      <c r="E841" s="6" t="s">
        <v>18</v>
      </c>
      <c r="F841" s="6" t="s">
        <v>16</v>
      </c>
      <c r="G841" s="6">
        <v>1</v>
      </c>
      <c r="H841" s="6">
        <v>476</v>
      </c>
    </row>
    <row r="842" s="2" customFormat="true" ht="22.5" customHeight="true" spans="1:8">
      <c r="A842" s="6">
        <f>840</f>
        <v>840</v>
      </c>
      <c r="B842" s="6">
        <v>45385</v>
      </c>
      <c r="C842" s="6" t="s">
        <v>849</v>
      </c>
      <c r="D842" s="6" t="s">
        <v>10</v>
      </c>
      <c r="E842" s="6" t="s">
        <v>38</v>
      </c>
      <c r="F842" s="6" t="s">
        <v>16</v>
      </c>
      <c r="G842" s="6">
        <v>1</v>
      </c>
      <c r="H842" s="6">
        <v>631</v>
      </c>
    </row>
    <row r="843" s="2" customFormat="true" ht="22.5" customHeight="true" spans="1:8">
      <c r="A843" s="6">
        <f>841</f>
        <v>841</v>
      </c>
      <c r="B843" s="6">
        <v>45449</v>
      </c>
      <c r="C843" s="6" t="s">
        <v>850</v>
      </c>
      <c r="D843" s="6" t="s">
        <v>14</v>
      </c>
      <c r="E843" s="6" t="s">
        <v>851</v>
      </c>
      <c r="F843" s="6" t="s">
        <v>16</v>
      </c>
      <c r="G843" s="6">
        <v>1</v>
      </c>
      <c r="H843" s="6">
        <v>476</v>
      </c>
    </row>
    <row r="844" s="2" customFormat="true" ht="22.5" customHeight="true" spans="1:8">
      <c r="A844" s="6">
        <f>842</f>
        <v>842</v>
      </c>
      <c r="B844" s="6">
        <v>45449</v>
      </c>
      <c r="C844" s="6" t="s">
        <v>852</v>
      </c>
      <c r="D844" s="6" t="s">
        <v>14</v>
      </c>
      <c r="E844" s="6" t="s">
        <v>20</v>
      </c>
      <c r="F844" s="6" t="s">
        <v>16</v>
      </c>
      <c r="G844" s="6">
        <v>1</v>
      </c>
      <c r="H844" s="6">
        <v>668</v>
      </c>
    </row>
    <row r="845" s="2" customFormat="true" ht="22.5" customHeight="true" spans="1:8">
      <c r="A845" s="6">
        <f>843</f>
        <v>843</v>
      </c>
      <c r="B845" s="6">
        <v>45449</v>
      </c>
      <c r="C845" s="6" t="s">
        <v>853</v>
      </c>
      <c r="D845" s="6" t="s">
        <v>14</v>
      </c>
      <c r="E845" s="6" t="s">
        <v>61</v>
      </c>
      <c r="F845" s="6" t="s">
        <v>16</v>
      </c>
      <c r="G845" s="6">
        <v>2</v>
      </c>
      <c r="H845" s="6">
        <v>1336</v>
      </c>
    </row>
    <row r="846" s="2" customFormat="true" ht="22.5" customHeight="true" spans="1:8">
      <c r="A846" s="6">
        <f>844</f>
        <v>844</v>
      </c>
      <c r="B846" s="6">
        <v>45449</v>
      </c>
      <c r="C846" s="6" t="s">
        <v>252</v>
      </c>
      <c r="D846" s="6" t="s">
        <v>10</v>
      </c>
      <c r="E846" s="6" t="s">
        <v>61</v>
      </c>
      <c r="F846" s="6" t="s">
        <v>16</v>
      </c>
      <c r="G846" s="6">
        <v>1</v>
      </c>
      <c r="H846" s="6">
        <v>436</v>
      </c>
    </row>
    <row r="847" s="2" customFormat="true" ht="22.5" customHeight="true" spans="1:8">
      <c r="A847" s="6">
        <f>845</f>
        <v>845</v>
      </c>
      <c r="B847" s="6">
        <v>45476</v>
      </c>
      <c r="C847" s="6" t="s">
        <v>854</v>
      </c>
      <c r="D847" s="6" t="s">
        <v>14</v>
      </c>
      <c r="E847" s="6" t="s">
        <v>133</v>
      </c>
      <c r="F847" s="6" t="s">
        <v>16</v>
      </c>
      <c r="G847" s="6">
        <v>1</v>
      </c>
      <c r="H847" s="6">
        <v>631</v>
      </c>
    </row>
    <row r="848" s="2" customFormat="true" ht="22.5" customHeight="true" spans="1:8">
      <c r="A848" s="6">
        <f>846</f>
        <v>846</v>
      </c>
      <c r="B848" s="6">
        <v>45476</v>
      </c>
      <c r="C848" s="6" t="s">
        <v>855</v>
      </c>
      <c r="D848" s="6" t="s">
        <v>14</v>
      </c>
      <c r="E848" s="6" t="s">
        <v>139</v>
      </c>
      <c r="F848" s="6" t="s">
        <v>16</v>
      </c>
      <c r="G848" s="6">
        <v>1</v>
      </c>
      <c r="H848" s="6">
        <v>476</v>
      </c>
    </row>
    <row r="849" s="2" customFormat="true" ht="22.5" customHeight="true" spans="1:8">
      <c r="A849" s="6">
        <f>847</f>
        <v>847</v>
      </c>
      <c r="B849" s="6">
        <v>45476</v>
      </c>
      <c r="C849" s="6" t="s">
        <v>856</v>
      </c>
      <c r="D849" s="6" t="s">
        <v>14</v>
      </c>
      <c r="E849" s="6" t="s">
        <v>135</v>
      </c>
      <c r="F849" s="6" t="s">
        <v>16</v>
      </c>
      <c r="G849" s="6">
        <v>5</v>
      </c>
      <c r="H849" s="6">
        <v>2490</v>
      </c>
    </row>
    <row r="850" s="2" customFormat="true" ht="22.5" customHeight="true" spans="1:8">
      <c r="A850" s="6">
        <f>848</f>
        <v>848</v>
      </c>
      <c r="B850" s="6">
        <v>45538</v>
      </c>
      <c r="C850" s="6" t="s">
        <v>857</v>
      </c>
      <c r="D850" s="6" t="s">
        <v>14</v>
      </c>
      <c r="E850" s="6" t="s">
        <v>858</v>
      </c>
      <c r="F850" s="6" t="s">
        <v>16</v>
      </c>
      <c r="G850" s="6">
        <v>1</v>
      </c>
      <c r="H850" s="6">
        <v>476</v>
      </c>
    </row>
    <row r="851" s="2" customFormat="true" ht="22.5" customHeight="true" spans="1:8">
      <c r="A851" s="6">
        <f>849</f>
        <v>849</v>
      </c>
      <c r="B851" s="6">
        <v>45538</v>
      </c>
      <c r="C851" s="6" t="s">
        <v>678</v>
      </c>
      <c r="D851" s="6" t="s">
        <v>14</v>
      </c>
      <c r="E851" s="6" t="s">
        <v>851</v>
      </c>
      <c r="F851" s="6" t="s">
        <v>16</v>
      </c>
      <c r="G851" s="6">
        <v>1</v>
      </c>
      <c r="H851" s="6">
        <v>476</v>
      </c>
    </row>
    <row r="852" s="2" customFormat="true" ht="22.5" customHeight="true" spans="1:8">
      <c r="A852" s="6">
        <f>850</f>
        <v>850</v>
      </c>
      <c r="B852" s="6">
        <v>45538</v>
      </c>
      <c r="C852" s="6" t="s">
        <v>859</v>
      </c>
      <c r="D852" s="6" t="s">
        <v>14</v>
      </c>
      <c r="E852" s="6" t="s">
        <v>25</v>
      </c>
      <c r="F852" s="6" t="s">
        <v>16</v>
      </c>
      <c r="G852" s="6">
        <v>1</v>
      </c>
      <c r="H852" s="6">
        <v>476</v>
      </c>
    </row>
    <row r="853" s="2" customFormat="true" ht="22.5" customHeight="true" spans="1:8">
      <c r="A853" s="6">
        <f>851</f>
        <v>851</v>
      </c>
      <c r="B853" s="6">
        <v>45538</v>
      </c>
      <c r="C853" s="6" t="s">
        <v>440</v>
      </c>
      <c r="D853" s="6" t="s">
        <v>14</v>
      </c>
      <c r="E853" s="6" t="s">
        <v>153</v>
      </c>
      <c r="F853" s="6" t="s">
        <v>16</v>
      </c>
      <c r="G853" s="6">
        <v>1</v>
      </c>
      <c r="H853" s="6">
        <v>476</v>
      </c>
    </row>
    <row r="854" s="2" customFormat="true" ht="22.5" customHeight="true" spans="1:8">
      <c r="A854" s="6">
        <f>852</f>
        <v>852</v>
      </c>
      <c r="B854" s="6">
        <v>45538</v>
      </c>
      <c r="C854" s="6" t="s">
        <v>860</v>
      </c>
      <c r="D854" s="6" t="s">
        <v>14</v>
      </c>
      <c r="E854" s="6" t="s">
        <v>38</v>
      </c>
      <c r="F854" s="6" t="s">
        <v>16</v>
      </c>
      <c r="G854" s="6">
        <v>1</v>
      </c>
      <c r="H854" s="6">
        <v>476</v>
      </c>
    </row>
    <row r="855" s="2" customFormat="true" ht="22.5" customHeight="true" spans="1:8">
      <c r="A855" s="6">
        <f>853</f>
        <v>853</v>
      </c>
      <c r="B855" s="6">
        <v>45538</v>
      </c>
      <c r="C855" s="6" t="s">
        <v>861</v>
      </c>
      <c r="D855" s="6" t="s">
        <v>14</v>
      </c>
      <c r="E855" s="6" t="s">
        <v>133</v>
      </c>
      <c r="F855" s="6" t="s">
        <v>16</v>
      </c>
      <c r="G855" s="6">
        <v>1</v>
      </c>
      <c r="H855" s="6">
        <v>591</v>
      </c>
    </row>
    <row r="856" s="2" customFormat="true" ht="22.5" customHeight="true" spans="1:8">
      <c r="A856" s="6">
        <f>854</f>
        <v>854</v>
      </c>
      <c r="B856" s="6">
        <v>45538</v>
      </c>
      <c r="C856" s="6" t="s">
        <v>862</v>
      </c>
      <c r="D856" s="6" t="s">
        <v>14</v>
      </c>
      <c r="E856" s="6" t="s">
        <v>153</v>
      </c>
      <c r="F856" s="6" t="s">
        <v>16</v>
      </c>
      <c r="G856" s="6">
        <v>1</v>
      </c>
      <c r="H856" s="6">
        <v>476</v>
      </c>
    </row>
    <row r="857" s="2" customFormat="true" ht="22.5" customHeight="true" spans="1:8">
      <c r="A857" s="6">
        <f>855</f>
        <v>855</v>
      </c>
      <c r="B857" s="6">
        <v>45538</v>
      </c>
      <c r="C857" s="6" t="s">
        <v>631</v>
      </c>
      <c r="D857" s="6" t="s">
        <v>14</v>
      </c>
      <c r="E857" s="6" t="s">
        <v>863</v>
      </c>
      <c r="F857" s="6" t="s">
        <v>16</v>
      </c>
      <c r="G857" s="6">
        <v>1</v>
      </c>
      <c r="H857" s="6">
        <v>476</v>
      </c>
    </row>
    <row r="858" s="2" customFormat="true" ht="22.5" customHeight="true" spans="1:8">
      <c r="A858" s="6">
        <f>856</f>
        <v>856</v>
      </c>
      <c r="B858" s="6">
        <v>45538</v>
      </c>
      <c r="C858" s="6" t="s">
        <v>864</v>
      </c>
      <c r="D858" s="6" t="s">
        <v>10</v>
      </c>
      <c r="E858" s="6" t="s">
        <v>38</v>
      </c>
      <c r="F858" s="6" t="s">
        <v>16</v>
      </c>
      <c r="G858" s="6">
        <v>2</v>
      </c>
      <c r="H858" s="6">
        <v>1259</v>
      </c>
    </row>
    <row r="859" s="2" customFormat="true" ht="22.5" customHeight="true" spans="1:8">
      <c r="A859" s="6">
        <f>857</f>
        <v>857</v>
      </c>
      <c r="B859" s="6">
        <v>45604</v>
      </c>
      <c r="C859" s="6" t="s">
        <v>865</v>
      </c>
      <c r="D859" s="6" t="s">
        <v>14</v>
      </c>
      <c r="E859" s="6" t="s">
        <v>866</v>
      </c>
      <c r="F859" s="6" t="s">
        <v>16</v>
      </c>
      <c r="G859" s="6">
        <v>2</v>
      </c>
      <c r="H859" s="6">
        <v>1182</v>
      </c>
    </row>
    <row r="860" s="2" customFormat="true" ht="22.5" customHeight="true" spans="1:8">
      <c r="A860" s="6">
        <f>858</f>
        <v>858</v>
      </c>
      <c r="B860" s="6">
        <v>45597</v>
      </c>
      <c r="C860" s="6" t="s">
        <v>867</v>
      </c>
      <c r="D860" s="6" t="s">
        <v>14</v>
      </c>
      <c r="E860" s="6"/>
      <c r="F860" s="6" t="s">
        <v>16</v>
      </c>
      <c r="G860" s="6">
        <v>1</v>
      </c>
      <c r="H860" s="6">
        <v>476</v>
      </c>
    </row>
    <row r="861" s="2" customFormat="true" ht="22.5" customHeight="true" spans="1:8">
      <c r="A861" s="6">
        <f>859</f>
        <v>859</v>
      </c>
      <c r="B861" s="6">
        <v>45597</v>
      </c>
      <c r="C861" s="6" t="s">
        <v>868</v>
      </c>
      <c r="D861" s="6" t="s">
        <v>10</v>
      </c>
      <c r="E861" s="6"/>
      <c r="F861" s="6" t="s">
        <v>16</v>
      </c>
      <c r="G861" s="6">
        <v>1</v>
      </c>
      <c r="H861" s="6">
        <v>476</v>
      </c>
    </row>
    <row r="862" s="2" customFormat="true" ht="22.5" customHeight="true" spans="1:8">
      <c r="A862" s="6">
        <f>860</f>
        <v>860</v>
      </c>
      <c r="B862" s="6">
        <v>45597</v>
      </c>
      <c r="C862" s="6" t="s">
        <v>869</v>
      </c>
      <c r="D862" s="6" t="s">
        <v>10</v>
      </c>
      <c r="E862" s="6"/>
      <c r="F862" s="6" t="s">
        <v>16</v>
      </c>
      <c r="G862" s="6">
        <v>3</v>
      </c>
      <c r="H862" s="6">
        <v>1695</v>
      </c>
    </row>
    <row r="863" s="2" customFormat="true" ht="22.5" customHeight="true" spans="1:8">
      <c r="A863" s="6">
        <f>861</f>
        <v>861</v>
      </c>
      <c r="B863" s="6">
        <v>45597</v>
      </c>
      <c r="C863" s="6" t="s">
        <v>870</v>
      </c>
      <c r="D863" s="6" t="s">
        <v>14</v>
      </c>
      <c r="E863" s="6"/>
      <c r="F863" s="6" t="s">
        <v>16</v>
      </c>
      <c r="G863" s="6">
        <v>2</v>
      </c>
      <c r="H863" s="6">
        <v>1259</v>
      </c>
    </row>
    <row r="864" s="2" customFormat="true" ht="22.5" customHeight="true" spans="1:8">
      <c r="A864" s="6">
        <f>862</f>
        <v>862</v>
      </c>
      <c r="B864" s="6">
        <v>45590</v>
      </c>
      <c r="C864" s="6" t="s">
        <v>871</v>
      </c>
      <c r="D864" s="6" t="s">
        <v>14</v>
      </c>
      <c r="E864" s="6"/>
      <c r="F864" s="6" t="s">
        <v>16</v>
      </c>
      <c r="G864" s="6">
        <v>1</v>
      </c>
      <c r="H864" s="6">
        <v>476</v>
      </c>
    </row>
    <row r="865" s="2" customFormat="true" ht="22.5" customHeight="true" spans="1:8">
      <c r="A865" s="6">
        <f>863</f>
        <v>863</v>
      </c>
      <c r="B865" s="6">
        <v>45597</v>
      </c>
      <c r="C865" s="6" t="s">
        <v>872</v>
      </c>
      <c r="D865" s="6" t="s">
        <v>14</v>
      </c>
      <c r="E865" s="6"/>
      <c r="F865" s="6" t="s">
        <v>16</v>
      </c>
      <c r="G865" s="6">
        <v>2</v>
      </c>
      <c r="H865" s="6">
        <v>1336</v>
      </c>
    </row>
    <row r="866" s="2" customFormat="true" ht="22.5" customHeight="true" spans="1:8">
      <c r="A866" s="6">
        <f>864</f>
        <v>864</v>
      </c>
      <c r="B866" s="6">
        <v>45595</v>
      </c>
      <c r="C866" s="6" t="s">
        <v>873</v>
      </c>
      <c r="D866" s="6" t="s">
        <v>14</v>
      </c>
      <c r="E866" s="6"/>
      <c r="F866" s="6" t="s">
        <v>16</v>
      </c>
      <c r="G866" s="6">
        <v>1</v>
      </c>
      <c r="H866" s="6">
        <v>476</v>
      </c>
    </row>
    <row r="867" s="2" customFormat="true" ht="22.5" customHeight="true" spans="1:8">
      <c r="A867" s="6">
        <f>865</f>
        <v>865</v>
      </c>
      <c r="B867" s="6">
        <v>45595</v>
      </c>
      <c r="C867" s="6" t="s">
        <v>874</v>
      </c>
      <c r="D867" s="6" t="s">
        <v>14</v>
      </c>
      <c r="E867" s="6"/>
      <c r="F867" s="6" t="s">
        <v>16</v>
      </c>
      <c r="G867" s="6">
        <v>5</v>
      </c>
      <c r="H867" s="6">
        <v>2877</v>
      </c>
    </row>
    <row r="868" s="2" customFormat="true" ht="22.5" customHeight="true" spans="1:8">
      <c r="A868" s="6">
        <f>866</f>
        <v>866</v>
      </c>
      <c r="B868" s="6">
        <v>45642</v>
      </c>
      <c r="C868" s="6" t="s">
        <v>875</v>
      </c>
      <c r="D868" s="6" t="s">
        <v>10</v>
      </c>
      <c r="E868" s="6" t="s">
        <v>18</v>
      </c>
      <c r="F868" s="6" t="s">
        <v>16</v>
      </c>
      <c r="G868" s="6">
        <v>1</v>
      </c>
      <c r="H868" s="6">
        <v>476</v>
      </c>
    </row>
    <row r="869" s="2" customFormat="true" ht="22.5" customHeight="true" spans="1:8">
      <c r="A869" s="6">
        <f>867</f>
        <v>867</v>
      </c>
      <c r="B869" s="6">
        <v>45642</v>
      </c>
      <c r="C869" s="6" t="s">
        <v>876</v>
      </c>
      <c r="D869" s="6" t="s">
        <v>14</v>
      </c>
      <c r="E869" s="6" t="s">
        <v>20</v>
      </c>
      <c r="F869" s="6" t="s">
        <v>16</v>
      </c>
      <c r="G869" s="6">
        <v>2</v>
      </c>
      <c r="H869" s="6">
        <v>1182</v>
      </c>
    </row>
    <row r="870" s="2" customFormat="true" ht="22.5" customHeight="true" spans="1:8">
      <c r="A870" s="6">
        <f>868</f>
        <v>868</v>
      </c>
      <c r="B870" s="6">
        <v>45642</v>
      </c>
      <c r="C870" s="6" t="s">
        <v>877</v>
      </c>
      <c r="D870" s="6" t="s">
        <v>10</v>
      </c>
      <c r="E870" s="6" t="s">
        <v>863</v>
      </c>
      <c r="F870" s="6" t="s">
        <v>16</v>
      </c>
      <c r="G870" s="6">
        <v>2</v>
      </c>
      <c r="H870" s="6">
        <v>1262</v>
      </c>
    </row>
    <row r="871" s="2" customFormat="true" ht="22.5" customHeight="true" spans="1:8">
      <c r="A871" s="6">
        <f>869</f>
        <v>869</v>
      </c>
      <c r="B871" s="6">
        <v>45642</v>
      </c>
      <c r="C871" s="6" t="s">
        <v>878</v>
      </c>
      <c r="D871" s="6" t="s">
        <v>14</v>
      </c>
      <c r="E871" s="6" t="s">
        <v>863</v>
      </c>
      <c r="F871" s="6" t="s">
        <v>16</v>
      </c>
      <c r="G871" s="6">
        <v>1</v>
      </c>
      <c r="H871" s="6">
        <v>519</v>
      </c>
    </row>
    <row r="872" s="2" customFormat="true" ht="22.5" customHeight="true" spans="1:8">
      <c r="A872" s="6">
        <f>870</f>
        <v>870</v>
      </c>
      <c r="B872" s="6">
        <v>45642</v>
      </c>
      <c r="C872" s="6" t="s">
        <v>879</v>
      </c>
      <c r="D872" s="6" t="s">
        <v>10</v>
      </c>
      <c r="E872" s="6" t="s">
        <v>61</v>
      </c>
      <c r="F872" s="6" t="s">
        <v>16</v>
      </c>
      <c r="G872" s="6">
        <v>2</v>
      </c>
      <c r="H872" s="6">
        <v>1262</v>
      </c>
    </row>
    <row r="873" s="2" customFormat="true" ht="22.5" customHeight="true" spans="1:8">
      <c r="A873" s="6">
        <f>871</f>
        <v>871</v>
      </c>
      <c r="B873" s="6">
        <v>45642</v>
      </c>
      <c r="C873" s="6" t="s">
        <v>880</v>
      </c>
      <c r="D873" s="6" t="s">
        <v>14</v>
      </c>
      <c r="E873" s="6" t="s">
        <v>135</v>
      </c>
      <c r="F873" s="6" t="s">
        <v>16</v>
      </c>
      <c r="G873" s="6">
        <v>1</v>
      </c>
      <c r="H873" s="6">
        <v>476</v>
      </c>
    </row>
    <row r="874" s="2" customFormat="true" ht="22.5" customHeight="true" spans="1:8">
      <c r="A874" s="6">
        <f>872</f>
        <v>872</v>
      </c>
      <c r="B874" s="6">
        <v>45660</v>
      </c>
      <c r="C874" s="6" t="s">
        <v>881</v>
      </c>
      <c r="D874" s="6" t="s">
        <v>10</v>
      </c>
      <c r="E874" s="6"/>
      <c r="F874" s="6" t="s">
        <v>16</v>
      </c>
      <c r="G874" s="6">
        <v>1</v>
      </c>
      <c r="H874" s="6">
        <v>476</v>
      </c>
    </row>
    <row r="875" s="2" customFormat="true" ht="22.5" customHeight="true" spans="1:8">
      <c r="A875" s="6">
        <f>873</f>
        <v>873</v>
      </c>
      <c r="B875" s="6">
        <v>45665</v>
      </c>
      <c r="C875" s="6" t="s">
        <v>882</v>
      </c>
      <c r="D875" s="6" t="s">
        <v>14</v>
      </c>
      <c r="E875" s="6" t="s">
        <v>38</v>
      </c>
      <c r="F875" s="6" t="s">
        <v>16</v>
      </c>
      <c r="G875" s="6">
        <v>1</v>
      </c>
      <c r="H875" s="6">
        <v>476</v>
      </c>
    </row>
    <row r="876" s="2" customFormat="true" ht="22.5" customHeight="true" spans="1:8">
      <c r="A876" s="6">
        <f>874</f>
        <v>874</v>
      </c>
      <c r="B876" s="6">
        <v>45663</v>
      </c>
      <c r="C876" s="6" t="s">
        <v>883</v>
      </c>
      <c r="D876" s="6" t="s">
        <v>10</v>
      </c>
      <c r="E876" s="6" t="s">
        <v>18</v>
      </c>
      <c r="F876" s="6" t="s">
        <v>16</v>
      </c>
      <c r="G876" s="6">
        <v>1</v>
      </c>
      <c r="H876" s="6">
        <v>476</v>
      </c>
    </row>
    <row r="877" s="2" customFormat="true" ht="22.5" customHeight="true" spans="1:8">
      <c r="A877" s="6">
        <f>875</f>
        <v>875</v>
      </c>
      <c r="B877" s="6">
        <v>45660</v>
      </c>
      <c r="C877" s="6" t="s">
        <v>884</v>
      </c>
      <c r="D877" s="6" t="s">
        <v>10</v>
      </c>
      <c r="E877" s="6"/>
      <c r="F877" s="6" t="s">
        <v>16</v>
      </c>
      <c r="G877" s="6">
        <v>1</v>
      </c>
      <c r="H877" s="6">
        <v>476</v>
      </c>
    </row>
    <row r="878" s="2" customFormat="true" ht="22.5" customHeight="true" spans="1:8">
      <c r="A878" s="6">
        <f>876</f>
        <v>876</v>
      </c>
      <c r="B878" s="6">
        <v>45665</v>
      </c>
      <c r="C878" s="6" t="s">
        <v>885</v>
      </c>
      <c r="D878" s="6" t="s">
        <v>10</v>
      </c>
      <c r="E878" s="6" t="s">
        <v>189</v>
      </c>
      <c r="F878" s="6" t="s">
        <v>16</v>
      </c>
      <c r="G878" s="6">
        <v>1</v>
      </c>
      <c r="H878" s="6">
        <v>476</v>
      </c>
    </row>
    <row r="879" s="2" customFormat="true" ht="22.5" customHeight="true" spans="1:8">
      <c r="A879" s="6">
        <f>877</f>
        <v>877</v>
      </c>
      <c r="B879" s="6">
        <v>45660</v>
      </c>
      <c r="C879" s="6" t="s">
        <v>886</v>
      </c>
      <c r="D879" s="6" t="s">
        <v>14</v>
      </c>
      <c r="E879" s="6"/>
      <c r="F879" s="6" t="s">
        <v>16</v>
      </c>
      <c r="G879" s="6">
        <v>1</v>
      </c>
      <c r="H879" s="6">
        <v>476</v>
      </c>
    </row>
    <row r="880" s="2" customFormat="true" ht="22.5" customHeight="true" spans="1:8">
      <c r="A880" s="6">
        <f>878</f>
        <v>878</v>
      </c>
      <c r="B880" s="6">
        <v>45695</v>
      </c>
      <c r="C880" s="6" t="s">
        <v>887</v>
      </c>
      <c r="D880" s="6" t="s">
        <v>14</v>
      </c>
      <c r="E880" s="6"/>
      <c r="F880" s="6" t="s">
        <v>53</v>
      </c>
      <c r="G880" s="6">
        <v>1</v>
      </c>
      <c r="H880" s="6">
        <v>476</v>
      </c>
    </row>
    <row r="881" s="2" customFormat="true" ht="22.5" customHeight="true" spans="1:8">
      <c r="A881" s="6">
        <f>879</f>
        <v>879</v>
      </c>
      <c r="B881" s="6">
        <v>45695</v>
      </c>
      <c r="C881" s="6" t="s">
        <v>888</v>
      </c>
      <c r="D881" s="6" t="s">
        <v>14</v>
      </c>
      <c r="E881" s="6" t="s">
        <v>18</v>
      </c>
      <c r="F881" s="6" t="s">
        <v>16</v>
      </c>
      <c r="G881" s="6">
        <v>1</v>
      </c>
      <c r="H881" s="6">
        <v>476</v>
      </c>
    </row>
    <row r="882" s="2" customFormat="true" ht="22.5" customHeight="true" spans="1:8">
      <c r="A882" s="6">
        <f>880</f>
        <v>880</v>
      </c>
      <c r="B882" s="6">
        <v>45695</v>
      </c>
      <c r="C882" s="6" t="s">
        <v>889</v>
      </c>
      <c r="D882" s="6" t="s">
        <v>14</v>
      </c>
      <c r="E882" s="6"/>
      <c r="F882" s="6" t="s">
        <v>16</v>
      </c>
      <c r="G882" s="6">
        <v>1</v>
      </c>
      <c r="H882" s="6">
        <v>476</v>
      </c>
    </row>
    <row r="883" s="2" customFormat="true" ht="22.5" customHeight="true" spans="1:8">
      <c r="A883" s="6">
        <f>881</f>
        <v>881</v>
      </c>
      <c r="B883" s="6">
        <v>45695</v>
      </c>
      <c r="C883" s="6" t="s">
        <v>890</v>
      </c>
      <c r="D883" s="6" t="s">
        <v>14</v>
      </c>
      <c r="E883" s="6"/>
      <c r="F883" s="6" t="s">
        <v>16</v>
      </c>
      <c r="G883" s="6">
        <v>1</v>
      </c>
      <c r="H883" s="6">
        <v>476</v>
      </c>
    </row>
    <row r="884" s="2" customFormat="true" ht="22.5" customHeight="true" spans="1:8">
      <c r="A884" s="6">
        <f>882</f>
        <v>882</v>
      </c>
      <c r="B884" s="6">
        <v>45695</v>
      </c>
      <c r="C884" s="6" t="s">
        <v>891</v>
      </c>
      <c r="D884" s="6" t="s">
        <v>14</v>
      </c>
      <c r="E884" s="6"/>
      <c r="F884" s="6" t="s">
        <v>16</v>
      </c>
      <c r="G884" s="6">
        <v>1</v>
      </c>
      <c r="H884" s="6">
        <v>476</v>
      </c>
    </row>
    <row r="885" s="2" customFormat="true" ht="22.5" customHeight="true" spans="1:8">
      <c r="A885" s="6">
        <f>883</f>
        <v>883</v>
      </c>
      <c r="B885" s="6">
        <v>45758</v>
      </c>
      <c r="C885" s="6" t="s">
        <v>252</v>
      </c>
      <c r="D885" s="6" t="s">
        <v>10</v>
      </c>
      <c r="E885" s="6"/>
      <c r="F885" s="6" t="s">
        <v>16</v>
      </c>
      <c r="G885" s="6">
        <v>1</v>
      </c>
      <c r="H885" s="6">
        <v>591</v>
      </c>
    </row>
    <row r="886" s="2" customFormat="true" ht="22.5" customHeight="true" spans="1:8">
      <c r="A886" s="6">
        <f>884</f>
        <v>884</v>
      </c>
      <c r="B886" s="6">
        <v>45758</v>
      </c>
      <c r="C886" s="6" t="s">
        <v>320</v>
      </c>
      <c r="D886" s="6" t="s">
        <v>14</v>
      </c>
      <c r="E886" s="6" t="s">
        <v>18</v>
      </c>
      <c r="F886" s="6" t="s">
        <v>16</v>
      </c>
      <c r="G886" s="6">
        <v>1</v>
      </c>
      <c r="H886" s="6">
        <v>476</v>
      </c>
    </row>
    <row r="887" s="2" customFormat="true" ht="22.5" customHeight="true" spans="1:8">
      <c r="A887" s="6">
        <f>885</f>
        <v>885</v>
      </c>
      <c r="B887" s="6">
        <v>45756</v>
      </c>
      <c r="C887" s="6" t="s">
        <v>892</v>
      </c>
      <c r="D887" s="6" t="s">
        <v>10</v>
      </c>
      <c r="E887" s="6" t="s">
        <v>139</v>
      </c>
      <c r="F887" s="6" t="s">
        <v>16</v>
      </c>
      <c r="G887" s="6">
        <v>1</v>
      </c>
      <c r="H887" s="6">
        <v>476</v>
      </c>
    </row>
    <row r="888" s="2" customFormat="true" ht="22.5" customHeight="true" spans="1:8">
      <c r="A888" s="6">
        <f>886</f>
        <v>886</v>
      </c>
      <c r="B888" s="6">
        <v>45761</v>
      </c>
      <c r="C888" s="6" t="s">
        <v>893</v>
      </c>
      <c r="D888" s="6" t="s">
        <v>14</v>
      </c>
      <c r="E888" s="6" t="s">
        <v>61</v>
      </c>
      <c r="F888" s="6" t="s">
        <v>16</v>
      </c>
      <c r="G888" s="6">
        <v>1</v>
      </c>
      <c r="H888" s="6">
        <v>476</v>
      </c>
    </row>
    <row r="889" s="2" customFormat="true" ht="22.5" customHeight="true" spans="1:8">
      <c r="A889" s="6">
        <f>887</f>
        <v>887</v>
      </c>
      <c r="B889" s="6">
        <v>45758</v>
      </c>
      <c r="C889" s="6" t="s">
        <v>894</v>
      </c>
      <c r="D889" s="6" t="s">
        <v>14</v>
      </c>
      <c r="E889" s="6"/>
      <c r="F889" s="6" t="s">
        <v>16</v>
      </c>
      <c r="G889" s="6">
        <v>1</v>
      </c>
      <c r="H889" s="6">
        <v>519</v>
      </c>
    </row>
    <row r="890" s="2" customFormat="true" ht="22.5" customHeight="true" spans="1:8">
      <c r="A890" s="6">
        <f>888</f>
        <v>888</v>
      </c>
      <c r="B890" s="6">
        <v>45757</v>
      </c>
      <c r="C890" s="6" t="s">
        <v>895</v>
      </c>
      <c r="D890" s="6" t="s">
        <v>10</v>
      </c>
      <c r="E890" s="6"/>
      <c r="F890" s="6" t="s">
        <v>16</v>
      </c>
      <c r="G890" s="6">
        <v>1</v>
      </c>
      <c r="H890" s="6">
        <v>476</v>
      </c>
    </row>
    <row r="891" s="2" customFormat="true" ht="22.5" customHeight="true" spans="1:8">
      <c r="A891" s="6">
        <f>889</f>
        <v>889</v>
      </c>
      <c r="B891" s="6">
        <v>45789</v>
      </c>
      <c r="C891" s="6" t="s">
        <v>896</v>
      </c>
      <c r="D891" s="6" t="s">
        <v>14</v>
      </c>
      <c r="E891" s="6"/>
      <c r="F891" s="6" t="s">
        <v>16</v>
      </c>
      <c r="G891" s="6">
        <v>1</v>
      </c>
      <c r="H891" s="6">
        <v>476</v>
      </c>
    </row>
    <row r="892" s="2" customFormat="true" ht="22.5" customHeight="true" spans="1:8">
      <c r="A892" s="6">
        <f>890</f>
        <v>890</v>
      </c>
      <c r="B892" s="6">
        <v>45789</v>
      </c>
      <c r="C892" s="6" t="s">
        <v>897</v>
      </c>
      <c r="D892" s="6" t="s">
        <v>14</v>
      </c>
      <c r="E892" s="6"/>
      <c r="F892" s="6" t="s">
        <v>16</v>
      </c>
      <c r="G892" s="6">
        <v>2</v>
      </c>
      <c r="H892" s="6">
        <v>1336</v>
      </c>
    </row>
    <row r="893" s="2" customFormat="true" ht="22.5" customHeight="true" spans="1:8">
      <c r="A893" s="6">
        <f>891</f>
        <v>891</v>
      </c>
      <c r="B893" s="6">
        <v>45789</v>
      </c>
      <c r="C893" s="6" t="s">
        <v>898</v>
      </c>
      <c r="D893" s="6" t="s">
        <v>14</v>
      </c>
      <c r="E893" s="6"/>
      <c r="F893" s="6" t="s">
        <v>16</v>
      </c>
      <c r="G893" s="6">
        <v>1</v>
      </c>
      <c r="H893" s="6">
        <v>476</v>
      </c>
    </row>
    <row r="894" s="2" customFormat="true" ht="22.5" customHeight="true" spans="1:8">
      <c r="A894" s="6">
        <f>892</f>
        <v>892</v>
      </c>
      <c r="B894" s="6">
        <v>45789</v>
      </c>
      <c r="C894" s="6" t="s">
        <v>899</v>
      </c>
      <c r="D894" s="6" t="s">
        <v>14</v>
      </c>
      <c r="E894" s="6"/>
      <c r="F894" s="6" t="s">
        <v>16</v>
      </c>
      <c r="G894" s="6">
        <v>1</v>
      </c>
      <c r="H894" s="6">
        <v>476</v>
      </c>
    </row>
    <row r="895" s="2" customFormat="true" ht="22.5" customHeight="true" spans="1:8">
      <c r="A895" s="6">
        <f>893</f>
        <v>893</v>
      </c>
      <c r="B895" s="6">
        <v>45789</v>
      </c>
      <c r="C895" s="6" t="s">
        <v>900</v>
      </c>
      <c r="D895" s="6" t="s">
        <v>10</v>
      </c>
      <c r="E895" s="6"/>
      <c r="F895" s="6" t="s">
        <v>16</v>
      </c>
      <c r="G895" s="6">
        <v>1</v>
      </c>
      <c r="H895" s="6">
        <v>476</v>
      </c>
    </row>
    <row r="896" s="2" customFormat="true" ht="22.5" customHeight="true" spans="1:8">
      <c r="A896" s="6">
        <f>894</f>
        <v>894</v>
      </c>
      <c r="B896" s="6">
        <v>45827</v>
      </c>
      <c r="C896" s="6" t="s">
        <v>901</v>
      </c>
      <c r="D896" s="6" t="s">
        <v>10</v>
      </c>
      <c r="E896" s="6" t="s">
        <v>15</v>
      </c>
      <c r="F896" s="6" t="s">
        <v>16</v>
      </c>
      <c r="G896" s="6">
        <v>2</v>
      </c>
      <c r="H896" s="6">
        <v>1284</v>
      </c>
    </row>
    <row r="897" s="2" customFormat="true" ht="22.5" customHeight="true" spans="1:8">
      <c r="A897" s="6">
        <f>895</f>
        <v>895</v>
      </c>
      <c r="B897" s="6">
        <v>45827</v>
      </c>
      <c r="C897" s="6" t="s">
        <v>902</v>
      </c>
      <c r="D897" s="6" t="s">
        <v>14</v>
      </c>
      <c r="E897" s="6" t="s">
        <v>36</v>
      </c>
      <c r="F897" s="6" t="s">
        <v>16</v>
      </c>
      <c r="G897" s="6">
        <v>1</v>
      </c>
      <c r="H897" s="6">
        <v>460</v>
      </c>
    </row>
    <row r="898" s="2" customFormat="true" ht="22.5" customHeight="true" spans="1:8">
      <c r="A898" s="6">
        <f>896</f>
        <v>896</v>
      </c>
      <c r="B898" s="6">
        <v>45827</v>
      </c>
      <c r="C898" s="6" t="s">
        <v>903</v>
      </c>
      <c r="D898" s="6" t="s">
        <v>14</v>
      </c>
      <c r="E898" s="6" t="s">
        <v>153</v>
      </c>
      <c r="F898" s="6" t="s">
        <v>16</v>
      </c>
      <c r="G898" s="6">
        <v>1</v>
      </c>
      <c r="H898" s="6">
        <v>832</v>
      </c>
    </row>
    <row r="899" s="2" customFormat="true" ht="22.5" customHeight="true" spans="1:8">
      <c r="A899" s="6">
        <f>897</f>
        <v>897</v>
      </c>
      <c r="B899" s="6">
        <v>45873</v>
      </c>
      <c r="C899" s="6" t="s">
        <v>904</v>
      </c>
      <c r="D899" s="6" t="s">
        <v>10</v>
      </c>
      <c r="E899" s="6" t="s">
        <v>153</v>
      </c>
      <c r="F899" s="6" t="s">
        <v>16</v>
      </c>
      <c r="G899" s="6">
        <v>1</v>
      </c>
      <c r="H899" s="6">
        <v>600</v>
      </c>
    </row>
    <row r="900" s="2" customFormat="true" ht="22.5" customHeight="true" spans="1:8">
      <c r="A900" s="6">
        <f>898</f>
        <v>898</v>
      </c>
      <c r="B900" s="6">
        <v>45873</v>
      </c>
      <c r="C900" s="6" t="s">
        <v>905</v>
      </c>
      <c r="D900" s="6" t="s">
        <v>10</v>
      </c>
      <c r="E900" s="6" t="s">
        <v>11</v>
      </c>
      <c r="F900" s="6" t="s">
        <v>16</v>
      </c>
      <c r="G900" s="6">
        <v>1</v>
      </c>
      <c r="H900" s="6">
        <v>755</v>
      </c>
    </row>
    <row r="901" s="2" customFormat="true" ht="22.5" customHeight="true" spans="1:8">
      <c r="A901" s="6">
        <f>899</f>
        <v>899</v>
      </c>
      <c r="B901" s="6">
        <v>45873</v>
      </c>
      <c r="C901" s="6" t="s">
        <v>906</v>
      </c>
      <c r="D901" s="6" t="s">
        <v>10</v>
      </c>
      <c r="E901" s="6" t="s">
        <v>139</v>
      </c>
      <c r="F901" s="6" t="s">
        <v>16</v>
      </c>
      <c r="G901" s="6">
        <v>1</v>
      </c>
      <c r="H901" s="6">
        <v>986</v>
      </c>
    </row>
    <row r="902" s="2" customFormat="true" ht="22.5" customHeight="true" spans="1:8">
      <c r="A902" s="6">
        <f>900</f>
        <v>900</v>
      </c>
      <c r="B902" s="6">
        <v>45873</v>
      </c>
      <c r="C902" s="6" t="s">
        <v>907</v>
      </c>
      <c r="D902" s="6" t="s">
        <v>14</v>
      </c>
      <c r="E902" s="6" t="s">
        <v>38</v>
      </c>
      <c r="F902" s="6" t="s">
        <v>16</v>
      </c>
      <c r="G902" s="6">
        <v>2</v>
      </c>
      <c r="H902" s="6">
        <v>1818</v>
      </c>
    </row>
    <row r="903" s="2" customFormat="true" ht="22.5" customHeight="true" spans="1:8">
      <c r="A903" s="6">
        <f>901</f>
        <v>901</v>
      </c>
      <c r="B903" s="6">
        <v>45873</v>
      </c>
      <c r="C903" s="6" t="s">
        <v>908</v>
      </c>
      <c r="D903" s="6" t="s">
        <v>14</v>
      </c>
      <c r="E903" s="6" t="s">
        <v>170</v>
      </c>
      <c r="F903" s="6" t="s">
        <v>53</v>
      </c>
      <c r="G903" s="6">
        <v>1</v>
      </c>
      <c r="H903" s="6">
        <v>986</v>
      </c>
    </row>
    <row r="904" s="2" customFormat="true" ht="22.5" customHeight="true" spans="1:8">
      <c r="A904" s="6">
        <f>902</f>
        <v>902</v>
      </c>
      <c r="B904" s="6">
        <v>45873</v>
      </c>
      <c r="C904" s="6" t="s">
        <v>909</v>
      </c>
      <c r="D904" s="6" t="s">
        <v>14</v>
      </c>
      <c r="E904" s="6" t="s">
        <v>133</v>
      </c>
      <c r="F904" s="6" t="s">
        <v>16</v>
      </c>
      <c r="G904" s="6">
        <v>1</v>
      </c>
      <c r="H904" s="6">
        <v>909</v>
      </c>
    </row>
    <row r="905" s="2" customFormat="true" ht="22.5" customHeight="true" spans="1:8">
      <c r="A905" s="6">
        <f>903</f>
        <v>903</v>
      </c>
      <c r="B905" s="6">
        <v>45873</v>
      </c>
      <c r="C905" s="6" t="s">
        <v>910</v>
      </c>
      <c r="D905" s="6" t="s">
        <v>14</v>
      </c>
      <c r="E905" s="6" t="s">
        <v>170</v>
      </c>
      <c r="F905" s="6" t="s">
        <v>53</v>
      </c>
      <c r="G905" s="6">
        <v>1</v>
      </c>
      <c r="H905" s="6">
        <v>986</v>
      </c>
    </row>
    <row r="906" s="2" customFormat="true" ht="22.5" customHeight="true" spans="1:8">
      <c r="A906" s="6">
        <f>904</f>
        <v>904</v>
      </c>
      <c r="B906" s="6">
        <v>45873</v>
      </c>
      <c r="C906" s="6" t="s">
        <v>911</v>
      </c>
      <c r="D906" s="6" t="s">
        <v>14</v>
      </c>
      <c r="E906" s="6" t="s">
        <v>11</v>
      </c>
      <c r="F906" s="6" t="s">
        <v>16</v>
      </c>
      <c r="G906" s="6">
        <v>1</v>
      </c>
      <c r="H906" s="6">
        <v>755</v>
      </c>
    </row>
    <row r="907" s="2" customFormat="true" ht="22.5" customHeight="true" spans="1:8">
      <c r="A907" s="6">
        <f>905</f>
        <v>905</v>
      </c>
      <c r="B907" s="6">
        <v>45873</v>
      </c>
      <c r="C907" s="6" t="s">
        <v>72</v>
      </c>
      <c r="D907" s="6" t="s">
        <v>14</v>
      </c>
      <c r="E907" s="6" t="s">
        <v>38</v>
      </c>
      <c r="F907" s="6" t="s">
        <v>16</v>
      </c>
      <c r="G907" s="6">
        <v>1</v>
      </c>
      <c r="H907" s="6">
        <v>755</v>
      </c>
    </row>
    <row r="908" s="2" customFormat="true" ht="22.5" customHeight="true" spans="1:8">
      <c r="A908" s="6">
        <f>906</f>
        <v>906</v>
      </c>
      <c r="B908" s="6">
        <v>45873</v>
      </c>
      <c r="C908" s="6" t="s">
        <v>912</v>
      </c>
      <c r="D908" s="6" t="s">
        <v>14</v>
      </c>
      <c r="E908" s="6" t="s">
        <v>38</v>
      </c>
      <c r="F908" s="6" t="s">
        <v>16</v>
      </c>
      <c r="G908" s="6">
        <v>1</v>
      </c>
      <c r="H908" s="6">
        <v>755</v>
      </c>
    </row>
    <row r="909" s="2" customFormat="true" ht="22.5" customHeight="true" spans="1:8">
      <c r="A909" s="6">
        <f>907</f>
        <v>907</v>
      </c>
      <c r="B909" s="6">
        <v>45873</v>
      </c>
      <c r="C909" s="6" t="s">
        <v>913</v>
      </c>
      <c r="D909" s="6" t="s">
        <v>14</v>
      </c>
      <c r="E909" s="6" t="s">
        <v>38</v>
      </c>
      <c r="F909" s="6" t="s">
        <v>16</v>
      </c>
      <c r="G909" s="6">
        <v>1</v>
      </c>
      <c r="H909" s="6">
        <v>909</v>
      </c>
    </row>
    <row r="910" s="2" customFormat="true" ht="22.5" customHeight="true" spans="1:8">
      <c r="A910" s="6">
        <f>908</f>
        <v>908</v>
      </c>
      <c r="B910" s="6">
        <v>45873</v>
      </c>
      <c r="C910" s="6" t="s">
        <v>914</v>
      </c>
      <c r="D910" s="6" t="s">
        <v>14</v>
      </c>
      <c r="E910" s="6" t="s">
        <v>135</v>
      </c>
      <c r="F910" s="6" t="s">
        <v>53</v>
      </c>
      <c r="G910" s="6">
        <v>1</v>
      </c>
      <c r="H910" s="6">
        <v>476</v>
      </c>
    </row>
    <row r="911" s="2" customFormat="true" ht="22.5" customHeight="true" spans="1:8">
      <c r="A911" s="6">
        <f>909</f>
        <v>909</v>
      </c>
      <c r="B911" s="6">
        <v>45873</v>
      </c>
      <c r="C911" s="6" t="s">
        <v>915</v>
      </c>
      <c r="D911" s="6" t="s">
        <v>10</v>
      </c>
      <c r="E911" s="6" t="s">
        <v>20</v>
      </c>
      <c r="F911" s="6" t="s">
        <v>16</v>
      </c>
      <c r="G911" s="6">
        <v>1</v>
      </c>
      <c r="H911" s="6">
        <v>480</v>
      </c>
    </row>
    <row r="912" s="2" customFormat="true" ht="22.5" customHeight="true" spans="1:8">
      <c r="A912" s="6">
        <f>910</f>
        <v>910</v>
      </c>
      <c r="B912" s="6">
        <v>45873</v>
      </c>
      <c r="C912" s="6" t="s">
        <v>916</v>
      </c>
      <c r="D912" s="6" t="s">
        <v>10</v>
      </c>
      <c r="E912" s="6" t="s">
        <v>20</v>
      </c>
      <c r="F912" s="6" t="s">
        <v>16</v>
      </c>
      <c r="G912" s="6">
        <v>1</v>
      </c>
      <c r="H912" s="6">
        <v>480</v>
      </c>
    </row>
    <row r="913" s="2" customFormat="true" ht="22.5" customHeight="true" spans="1:8">
      <c r="A913" s="6">
        <f>911</f>
        <v>911</v>
      </c>
      <c r="B913" s="6">
        <v>45902</v>
      </c>
      <c r="C913" s="6" t="s">
        <v>917</v>
      </c>
      <c r="D913" s="6" t="s">
        <v>14</v>
      </c>
      <c r="E913" s="6" t="s">
        <v>133</v>
      </c>
      <c r="F913" s="6" t="s">
        <v>16</v>
      </c>
      <c r="G913" s="6">
        <v>1</v>
      </c>
      <c r="H913" s="6">
        <v>480</v>
      </c>
    </row>
    <row r="914" s="2" customFormat="true" ht="22.5" customHeight="true" spans="1:8">
      <c r="A914" s="6">
        <f>912</f>
        <v>912</v>
      </c>
      <c r="B914" s="6">
        <v>45939</v>
      </c>
      <c r="C914" s="6" t="s">
        <v>918</v>
      </c>
      <c r="D914" s="6" t="s">
        <v>14</v>
      </c>
      <c r="E914" s="6" t="s">
        <v>133</v>
      </c>
      <c r="F914" s="6" t="s">
        <v>12</v>
      </c>
      <c r="G914" s="6">
        <v>2</v>
      </c>
      <c r="H914" s="6">
        <v>1336</v>
      </c>
    </row>
    <row r="915" s="2" customFormat="true" ht="22.5" customHeight="true" spans="1:8">
      <c r="A915" s="6">
        <f>913</f>
        <v>913</v>
      </c>
      <c r="B915" s="6">
        <v>45939</v>
      </c>
      <c r="C915" s="6" t="s">
        <v>919</v>
      </c>
      <c r="D915" s="6" t="s">
        <v>14</v>
      </c>
      <c r="E915" s="6" t="s">
        <v>15</v>
      </c>
      <c r="F915" s="6" t="s">
        <v>16</v>
      </c>
      <c r="G915" s="6">
        <v>1</v>
      </c>
      <c r="H915" s="6">
        <v>480</v>
      </c>
    </row>
    <row r="916" s="2" customFormat="true" ht="22.5" customHeight="true" spans="1:8">
      <c r="A916" s="6">
        <f>914</f>
        <v>914</v>
      </c>
      <c r="B916" s="6">
        <v>45939</v>
      </c>
      <c r="C916" s="6" t="s">
        <v>920</v>
      </c>
      <c r="D916" s="6" t="s">
        <v>14</v>
      </c>
      <c r="E916" s="6" t="s">
        <v>11</v>
      </c>
      <c r="F916" s="6" t="s">
        <v>16</v>
      </c>
      <c r="G916" s="6">
        <v>1</v>
      </c>
      <c r="H916" s="6">
        <v>450</v>
      </c>
    </row>
    <row r="917" s="2" customFormat="true" ht="22.5" customHeight="true" spans="1:8">
      <c r="A917" s="6">
        <f>915</f>
        <v>915</v>
      </c>
      <c r="B917" s="6">
        <v>45939</v>
      </c>
      <c r="C917" s="6" t="s">
        <v>921</v>
      </c>
      <c r="D917" s="6" t="s">
        <v>14</v>
      </c>
      <c r="E917" s="6" t="s">
        <v>143</v>
      </c>
      <c r="F917" s="6" t="s">
        <v>16</v>
      </c>
      <c r="G917" s="6">
        <v>1</v>
      </c>
      <c r="H917" s="6">
        <v>450</v>
      </c>
    </row>
    <row r="918" s="2" customFormat="true" ht="22.5" customHeight="true" spans="1:8">
      <c r="A918" s="6">
        <f>916</f>
        <v>916</v>
      </c>
      <c r="B918" s="6">
        <v>45994</v>
      </c>
      <c r="C918" s="6" t="s">
        <v>922</v>
      </c>
      <c r="D918" s="6" t="s">
        <v>14</v>
      </c>
      <c r="E918" s="6" t="s">
        <v>36</v>
      </c>
      <c r="F918" s="6" t="s">
        <v>16</v>
      </c>
      <c r="G918" s="6">
        <v>1</v>
      </c>
      <c r="H918" s="6">
        <v>480</v>
      </c>
    </row>
    <row r="919" s="2" customFormat="true" ht="22.5" customHeight="true" spans="1:8">
      <c r="A919" s="6">
        <f>917</f>
        <v>917</v>
      </c>
      <c r="B919" s="6">
        <v>45994</v>
      </c>
      <c r="C919" s="6" t="s">
        <v>923</v>
      </c>
      <c r="D919" s="6" t="s">
        <v>14</v>
      </c>
      <c r="E919" s="6" t="s">
        <v>143</v>
      </c>
      <c r="F919" s="6" t="s">
        <v>16</v>
      </c>
      <c r="G919" s="6">
        <v>1</v>
      </c>
      <c r="H919" s="6">
        <v>440</v>
      </c>
    </row>
    <row r="920" s="2" customFormat="true" ht="22.5" customHeight="true" spans="1:8">
      <c r="A920" s="6">
        <f>918</f>
        <v>918</v>
      </c>
      <c r="B920" s="6">
        <v>45994</v>
      </c>
      <c r="C920" s="6" t="s">
        <v>924</v>
      </c>
      <c r="D920" s="6" t="s">
        <v>10</v>
      </c>
      <c r="E920" s="6" t="s">
        <v>61</v>
      </c>
      <c r="F920" s="6" t="s">
        <v>16</v>
      </c>
      <c r="G920" s="6">
        <v>1</v>
      </c>
      <c r="H920" s="6">
        <v>480</v>
      </c>
    </row>
    <row r="921" s="2" customFormat="true" ht="22.5" customHeight="true" spans="1:8">
      <c r="A921" s="6">
        <f>919</f>
        <v>919</v>
      </c>
      <c r="B921" s="6">
        <v>45994</v>
      </c>
      <c r="C921" s="6" t="s">
        <v>925</v>
      </c>
      <c r="D921" s="6" t="s">
        <v>14</v>
      </c>
      <c r="E921" s="6" t="s">
        <v>170</v>
      </c>
      <c r="F921" s="6" t="s">
        <v>16</v>
      </c>
      <c r="G921" s="6">
        <v>1</v>
      </c>
      <c r="H921" s="6">
        <v>480</v>
      </c>
    </row>
    <row r="922" s="2" customFormat="true" ht="22.5" customHeight="true" spans="1:8">
      <c r="A922" s="6">
        <f>920</f>
        <v>920</v>
      </c>
      <c r="B922" s="6">
        <v>45994</v>
      </c>
      <c r="C922" s="6" t="s">
        <v>926</v>
      </c>
      <c r="D922" s="6" t="s">
        <v>10</v>
      </c>
      <c r="E922" s="6" t="s">
        <v>143</v>
      </c>
      <c r="F922" s="6" t="s">
        <v>16</v>
      </c>
      <c r="G922" s="6">
        <v>1</v>
      </c>
      <c r="H922" s="6">
        <v>480</v>
      </c>
    </row>
    <row r="923" s="2" customFormat="true" ht="22.5" customHeight="true" spans="1:8">
      <c r="A923" s="6">
        <f>921</f>
        <v>921</v>
      </c>
      <c r="B923" s="6">
        <v>45994</v>
      </c>
      <c r="C923" s="6" t="s">
        <v>927</v>
      </c>
      <c r="D923" s="6" t="s">
        <v>10</v>
      </c>
      <c r="E923" s="6" t="s">
        <v>189</v>
      </c>
      <c r="F923" s="6" t="s">
        <v>16</v>
      </c>
      <c r="G923" s="6">
        <v>1</v>
      </c>
      <c r="H923" s="6">
        <v>460</v>
      </c>
    </row>
    <row r="924" s="2" customFormat="true" ht="22.5" customHeight="true" spans="1:8">
      <c r="A924" s="6">
        <f>922</f>
        <v>922</v>
      </c>
      <c r="B924" s="6">
        <v>46031</v>
      </c>
      <c r="C924" s="6" t="s">
        <v>928</v>
      </c>
      <c r="D924" s="6" t="s">
        <v>14</v>
      </c>
      <c r="E924" s="6" t="s">
        <v>153</v>
      </c>
      <c r="F924" s="6" t="s">
        <v>16</v>
      </c>
      <c r="G924" s="6">
        <v>4</v>
      </c>
      <c r="H924" s="6">
        <v>2342</v>
      </c>
    </row>
    <row r="925" s="2" customFormat="true" ht="22.5" customHeight="true" spans="1:8">
      <c r="A925" s="6">
        <f>923</f>
        <v>923</v>
      </c>
      <c r="B925" s="6">
        <v>46031</v>
      </c>
      <c r="C925" s="6" t="s">
        <v>929</v>
      </c>
      <c r="D925" s="6" t="s">
        <v>14</v>
      </c>
      <c r="E925" s="6" t="s">
        <v>133</v>
      </c>
      <c r="F925" s="6" t="s">
        <v>16</v>
      </c>
      <c r="G925" s="6">
        <v>2</v>
      </c>
      <c r="H925" s="6">
        <v>1210</v>
      </c>
    </row>
    <row r="926" s="2" customFormat="true" ht="22.5" customHeight="true" spans="1:8">
      <c r="A926" s="6">
        <f>924</f>
        <v>924</v>
      </c>
      <c r="B926" s="6">
        <v>46058</v>
      </c>
      <c r="C926" s="6" t="s">
        <v>930</v>
      </c>
      <c r="D926" s="6" t="s">
        <v>14</v>
      </c>
      <c r="E926" s="6" t="s">
        <v>20</v>
      </c>
      <c r="F926" s="6" t="s">
        <v>16</v>
      </c>
      <c r="G926" s="6">
        <v>1</v>
      </c>
      <c r="H926" s="6">
        <v>400</v>
      </c>
    </row>
    <row r="927" s="2" customFormat="true" ht="22.5" customHeight="true" spans="1:8">
      <c r="A927" s="6">
        <f>925</f>
        <v>925</v>
      </c>
      <c r="B927" s="6">
        <v>46115</v>
      </c>
      <c r="C927" s="6" t="s">
        <v>931</v>
      </c>
      <c r="D927" s="6" t="s">
        <v>14</v>
      </c>
      <c r="E927" s="6" t="s">
        <v>18</v>
      </c>
      <c r="F927" s="6" t="s">
        <v>16</v>
      </c>
      <c r="G927" s="6">
        <v>1</v>
      </c>
      <c r="H927" s="6">
        <v>480</v>
      </c>
    </row>
  </sheetData>
  <mergeCells count="1">
    <mergeCell ref="A1:H1"/>
  </mergeCells>
  <pageMargins left="0.75" right="0.75" top="0.979166666666667" bottom="0.979166666666667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hb</cp:lastModifiedBy>
  <dcterms:created xsi:type="dcterms:W3CDTF">2017-06-26T23:13:00Z</dcterms:created>
  <dcterms:modified xsi:type="dcterms:W3CDTF">2026-06-05T11:05:25Z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